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710" yWindow="705" windowWidth="19320" windowHeight="12495" tabRatio="483" activeTab="0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definedNames>
    <definedName name="actualdate">'Januar'!$B$1</definedName>
    <definedName name="Allerheiligen_1" localSheetId="3">'April'!$AM$36</definedName>
    <definedName name="Allerheiligen_1" localSheetId="7">'August'!$AM$36</definedName>
    <definedName name="Allerheiligen_1" localSheetId="11">'Dezember'!$AM$36</definedName>
    <definedName name="Allerheiligen_1" localSheetId="1">'Februar'!$AM$36</definedName>
    <definedName name="Allerheiligen_1" localSheetId="6">'Juli'!$AM$36</definedName>
    <definedName name="Allerheiligen_1" localSheetId="5">'Juni'!$AM$36</definedName>
    <definedName name="Allerheiligen_1" localSheetId="4">'Mai'!$AM$36</definedName>
    <definedName name="Allerheiligen_1" localSheetId="2">'März'!$AM$36</definedName>
    <definedName name="Allerheiligen_1" localSheetId="10">'November'!$AM$36</definedName>
    <definedName name="Allerheiligen_1" localSheetId="9">'Oktober'!$AM$36</definedName>
    <definedName name="Allerheiligen_1" localSheetId="8">'September'!$AM$36</definedName>
    <definedName name="Allerheiligen_1">'Januar'!$AM$36</definedName>
    <definedName name="Beginndatum_1" localSheetId="3">'April'!$D$10</definedName>
    <definedName name="Beginndatum_1" localSheetId="7">'August'!$D$10</definedName>
    <definedName name="Beginndatum_1" localSheetId="11">'Dezember'!$D$10</definedName>
    <definedName name="Beginndatum_1" localSheetId="1">'Februar'!$D$10</definedName>
    <definedName name="Beginndatum_1" localSheetId="6">'Juli'!$D$10</definedName>
    <definedName name="Beginndatum_1" localSheetId="5">'Juni'!$D$10</definedName>
    <definedName name="Beginndatum_1" localSheetId="4">'Mai'!$D$10</definedName>
    <definedName name="Beginndatum_1" localSheetId="2">'März'!$D$10</definedName>
    <definedName name="Beginndatum_1" localSheetId="10">'November'!$D$10</definedName>
    <definedName name="Beginndatum_1" localSheetId="9">'Oktober'!$D$10</definedName>
    <definedName name="Beginndatum_1" localSheetId="8">'September'!$D$10</definedName>
    <definedName name="Beginndatum_1">'Januar'!$D$10</definedName>
    <definedName name="Buss_Bettag_1" localSheetId="3">'April'!$AM$37</definedName>
    <definedName name="Buss_Bettag_1" localSheetId="7">'August'!$AM$37</definedName>
    <definedName name="Buss_Bettag_1" localSheetId="11">'Dezember'!$AM$37</definedName>
    <definedName name="Buss_Bettag_1" localSheetId="1">'Februar'!$AM$37</definedName>
    <definedName name="Buss_Bettag_1" localSheetId="6">'Juli'!$AM$37</definedName>
    <definedName name="Buss_Bettag_1" localSheetId="5">'Juni'!$AM$37</definedName>
    <definedName name="Buss_Bettag_1" localSheetId="4">'Mai'!$AM$37</definedName>
    <definedName name="Buss_Bettag_1" localSheetId="2">'März'!$AM$37</definedName>
    <definedName name="Buss_Bettag_1" localSheetId="10">'November'!$AM$37</definedName>
    <definedName name="Buss_Bettag_1" localSheetId="9">'Oktober'!$AM$37</definedName>
    <definedName name="Buss_Bettag_1" localSheetId="8">'September'!$AM$37</definedName>
    <definedName name="Buss_Bettag_1">'Januar'!$AM$37</definedName>
    <definedName name="Christi_Himmelfahrt_1" localSheetId="3">'April'!$AM$18</definedName>
    <definedName name="Christi_Himmelfahrt_1" localSheetId="7">'August'!$AM$18</definedName>
    <definedName name="Christi_Himmelfahrt_1" localSheetId="11">'Dezember'!$AM$18</definedName>
    <definedName name="Christi_Himmelfahrt_1" localSheetId="1">'Februar'!$AM$18</definedName>
    <definedName name="Christi_Himmelfahrt_1" localSheetId="6">'Juli'!$AM$18</definedName>
    <definedName name="Christi_Himmelfahrt_1" localSheetId="5">'Juni'!$AM$18</definedName>
    <definedName name="Christi_Himmelfahrt_1" localSheetId="4">'Mai'!$AM$18</definedName>
    <definedName name="Christi_Himmelfahrt_1" localSheetId="2">'März'!$AM$18</definedName>
    <definedName name="Christi_Himmelfahrt_1" localSheetId="10">'November'!$AM$18</definedName>
    <definedName name="Christi_Himmelfahrt_1" localSheetId="9">'Oktober'!$AM$18</definedName>
    <definedName name="Christi_Himmelfahrt_1" localSheetId="8">'September'!$AM$18</definedName>
    <definedName name="Christi_Himmelfahrt_1">'Januar'!$AM$18</definedName>
    <definedName name="_xlnm.Print_Area" localSheetId="3">'April'!$B$1:$AH$45</definedName>
    <definedName name="_xlnm.Print_Area" localSheetId="7">'August'!$B$1:$AH$45</definedName>
    <definedName name="_xlnm.Print_Area" localSheetId="11">'Dezember'!$B$1:$AH$45</definedName>
    <definedName name="_xlnm.Print_Area" localSheetId="1">'Februar'!$B$1:$AH$45</definedName>
    <definedName name="_xlnm.Print_Area" localSheetId="0">'Januar'!$B$1:$AH$45</definedName>
    <definedName name="_xlnm.Print_Area" localSheetId="6">'Juli'!$B$1:$AH$45</definedName>
    <definedName name="_xlnm.Print_Area" localSheetId="5">'Juni'!$B$1:$AH$45</definedName>
    <definedName name="_xlnm.Print_Area" localSheetId="4">'Mai'!$B$1:$AH$45</definedName>
    <definedName name="_xlnm.Print_Area" localSheetId="2">'März'!$B$1:$AH$45</definedName>
    <definedName name="_xlnm.Print_Area" localSheetId="10">'November'!$B$1:$AH$45</definedName>
    <definedName name="_xlnm.Print_Area" localSheetId="9">'Oktober'!$B$1:$AH$45</definedName>
    <definedName name="_xlnm.Print_Area" localSheetId="8">'September'!$B$1:$AH$45</definedName>
    <definedName name="Feiertagsstd_125_1" localSheetId="3">'April'!$M$45</definedName>
    <definedName name="Feiertagsstd_125_1" localSheetId="7">'August'!$M$45</definedName>
    <definedName name="Feiertagsstd_125_1" localSheetId="11">'Dezember'!$M$45</definedName>
    <definedName name="Feiertagsstd_125_1" localSheetId="1">'Februar'!$M$45</definedName>
    <definedName name="Feiertagsstd_125_1" localSheetId="6">'Juli'!$M$45</definedName>
    <definedName name="Feiertagsstd_125_1" localSheetId="5">'Juni'!$M$45</definedName>
    <definedName name="Feiertagsstd_125_1" localSheetId="4">'Mai'!$M$45</definedName>
    <definedName name="Feiertagsstd_125_1" localSheetId="2">'März'!$M$45</definedName>
    <definedName name="Feiertagsstd_125_1" localSheetId="10">'November'!$M$45</definedName>
    <definedName name="Feiertagsstd_125_1" localSheetId="9">'Oktober'!$M$45</definedName>
    <definedName name="Feiertagsstd_125_1" localSheetId="8">'September'!$M$45</definedName>
    <definedName name="Feiertagsstd_125_1">'Januar'!$M$45</definedName>
    <definedName name="Feiertagsstd_150_1" localSheetId="3">'April'!$N$45</definedName>
    <definedName name="Feiertagsstd_150_1" localSheetId="7">'August'!$N$45</definedName>
    <definedName name="Feiertagsstd_150_1" localSheetId="11">'Dezember'!$N$45</definedName>
    <definedName name="Feiertagsstd_150_1" localSheetId="1">'Februar'!$N$45</definedName>
    <definedName name="Feiertagsstd_150_1" localSheetId="6">'Juli'!$N$45</definedName>
    <definedName name="Feiertagsstd_150_1" localSheetId="5">'Juni'!$N$45</definedName>
    <definedName name="Feiertagsstd_150_1" localSheetId="4">'Mai'!$N$45</definedName>
    <definedName name="Feiertagsstd_150_1" localSheetId="2">'März'!$N$45</definedName>
    <definedName name="Feiertagsstd_150_1" localSheetId="10">'November'!$N$45</definedName>
    <definedName name="Feiertagsstd_150_1" localSheetId="9">'Oktober'!$N$45</definedName>
    <definedName name="Feiertagsstd_150_1" localSheetId="8">'September'!$N$45</definedName>
    <definedName name="Feiertagsstd_150_1">'Januar'!$N$45</definedName>
    <definedName name="Friedensfest_1" localSheetId="3">'April'!$AM$33</definedName>
    <definedName name="Friedensfest_1" localSheetId="7">'August'!$AM$33</definedName>
    <definedName name="Friedensfest_1" localSheetId="11">'Dezember'!$AM$33</definedName>
    <definedName name="Friedensfest_1" localSheetId="1">'Februar'!$AM$33</definedName>
    <definedName name="Friedensfest_1" localSheetId="6">'Juli'!$AM$33</definedName>
    <definedName name="Friedensfest_1" localSheetId="5">'Juni'!$AM$33</definedName>
    <definedName name="Friedensfest_1" localSheetId="4">'Mai'!$AM$33</definedName>
    <definedName name="Friedensfest_1" localSheetId="2">'März'!$AM$33</definedName>
    <definedName name="Friedensfest_1" localSheetId="10">'November'!$AM$33</definedName>
    <definedName name="Friedensfest_1" localSheetId="9">'Oktober'!$AM$33</definedName>
    <definedName name="Friedensfest_1" localSheetId="8">'September'!$AM$33</definedName>
    <definedName name="Friedensfest_1">'Januar'!$AM$33</definedName>
    <definedName name="Friedesnfest_1" localSheetId="3">'April'!$AM$33</definedName>
    <definedName name="Friedesnfest_1" localSheetId="7">'August'!$AM$33</definedName>
    <definedName name="Friedesnfest_1" localSheetId="11">'Dezember'!$AM$33</definedName>
    <definedName name="Friedesnfest_1" localSheetId="1">'Februar'!$AM$33</definedName>
    <definedName name="Friedesnfest_1" localSheetId="6">'Juli'!$AM$33</definedName>
    <definedName name="Friedesnfest_1" localSheetId="5">'Juni'!$AM$33</definedName>
    <definedName name="Friedesnfest_1" localSheetId="4">'Mai'!$AM$33</definedName>
    <definedName name="Friedesnfest_1" localSheetId="2">'März'!$AM$33</definedName>
    <definedName name="Friedesnfest_1" localSheetId="10">'November'!$AM$33</definedName>
    <definedName name="Friedesnfest_1" localSheetId="9">'Oktober'!$AM$33</definedName>
    <definedName name="Friedesnfest_1" localSheetId="8">'September'!$AM$33</definedName>
    <definedName name="Friedesnfest_1">'Januar'!$AM$33</definedName>
    <definedName name="Fronleichnam_1" localSheetId="3">'April'!$AM$32</definedName>
    <definedName name="Fronleichnam_1" localSheetId="7">'August'!$AM$32</definedName>
    <definedName name="Fronleichnam_1" localSheetId="11">'Dezember'!$AM$32</definedName>
    <definedName name="Fronleichnam_1" localSheetId="1">'Februar'!$AM$32</definedName>
    <definedName name="Fronleichnam_1" localSheetId="6">'Juli'!$AM$32</definedName>
    <definedName name="Fronleichnam_1" localSheetId="5">'Juni'!$AM$32</definedName>
    <definedName name="Fronleichnam_1" localSheetId="4">'Mai'!$AM$32</definedName>
    <definedName name="Fronleichnam_1" localSheetId="2">'März'!$AM$32</definedName>
    <definedName name="Fronleichnam_1" localSheetId="10">'November'!$AM$32</definedName>
    <definedName name="Fronleichnam_1" localSheetId="9">'Oktober'!$AM$32</definedName>
    <definedName name="Fronleichnam_1" localSheetId="8">'September'!$AM$32</definedName>
    <definedName name="Fronleichnam_1">'Januar'!$AM$32</definedName>
    <definedName name="Heiligabend_1" localSheetId="3">'April'!$AM$21</definedName>
    <definedName name="Heiligabend_1" localSheetId="7">'August'!$AM$21</definedName>
    <definedName name="Heiligabend_1" localSheetId="11">'Dezember'!$AM$21</definedName>
    <definedName name="Heiligabend_1" localSheetId="1">'Februar'!$AM$21</definedName>
    <definedName name="Heiligabend_1" localSheetId="6">'Juli'!$AM$21</definedName>
    <definedName name="Heiligabend_1" localSheetId="5">'Juni'!$AM$21</definedName>
    <definedName name="Heiligabend_1" localSheetId="4">'Mai'!$AM$21</definedName>
    <definedName name="Heiligabend_1" localSheetId="2">'März'!$AM$21</definedName>
    <definedName name="Heiligabend_1" localSheetId="10">'November'!$AM$21</definedName>
    <definedName name="Heiligabend_1" localSheetId="9">'Oktober'!$AM$21</definedName>
    <definedName name="Heiligabend_1" localSheetId="8">'September'!$AM$21</definedName>
    <definedName name="Heiligabend_1">'Januar'!$AM$21</definedName>
    <definedName name="HL_3_Koenige" localSheetId="3">'April'!$AM$31</definedName>
    <definedName name="HL_3_Koenige" localSheetId="7">'August'!$AM$31</definedName>
    <definedName name="HL_3_Koenige" localSheetId="11">'Dezember'!$AM$31</definedName>
    <definedName name="HL_3_Koenige" localSheetId="1">'Februar'!$AM$31</definedName>
    <definedName name="HL_3_Koenige" localSheetId="6">'Juli'!$AM$31</definedName>
    <definedName name="HL_3_Koenige" localSheetId="5">'Juni'!$AM$31</definedName>
    <definedName name="HL_3_Koenige" localSheetId="4">'Mai'!$AM$31</definedName>
    <definedName name="HL_3_Koenige" localSheetId="2">'März'!$AM$31</definedName>
    <definedName name="HL_3_Koenige" localSheetId="10">'November'!$AM$31</definedName>
    <definedName name="HL_3_Koenige" localSheetId="9">'Oktober'!$AM$31</definedName>
    <definedName name="HL_3_Koenige" localSheetId="8">'September'!$AM$31</definedName>
    <definedName name="HL_3_Koenige">'Januar'!$AM$31</definedName>
    <definedName name="HL_3_Koenige_1" localSheetId="3">'April'!$AM$31</definedName>
    <definedName name="HL_3_Koenige_1" localSheetId="7">'August'!$AM$31</definedName>
    <definedName name="HL_3_Koenige_1" localSheetId="11">'Dezember'!$AM$31</definedName>
    <definedName name="HL_3_Koenige_1" localSheetId="1">'Februar'!$AM$31</definedName>
    <definedName name="HL_3_Koenige_1" localSheetId="6">'Juli'!$AM$31</definedName>
    <definedName name="HL_3_Koenige_1" localSheetId="5">'Juni'!$AM$31</definedName>
    <definedName name="HL_3_Koenige_1" localSheetId="4">'Mai'!$AM$31</definedName>
    <definedName name="HL_3_Koenige_1" localSheetId="2">'März'!$AM$31</definedName>
    <definedName name="HL_3_Koenige_1" localSheetId="10">'November'!$AM$31</definedName>
    <definedName name="HL_3_Koenige_1" localSheetId="9">'Oktober'!$AM$31</definedName>
    <definedName name="HL_3_Koenige_1" localSheetId="8">'September'!$AM$31</definedName>
    <definedName name="HL_3_Koenige_1">'Januar'!$AM$31</definedName>
    <definedName name="Karfreitag_1" localSheetId="3">'April'!$AM$15</definedName>
    <definedName name="Karfreitag_1" localSheetId="7">'August'!$AM$15</definedName>
    <definedName name="Karfreitag_1" localSheetId="11">'Dezember'!$AM$15</definedName>
    <definedName name="Karfreitag_1" localSheetId="1">'Februar'!$AM$15</definedName>
    <definedName name="Karfreitag_1" localSheetId="6">'Juli'!$AM$15</definedName>
    <definedName name="Karfreitag_1" localSheetId="5">'Juni'!$AM$15</definedName>
    <definedName name="Karfreitag_1" localSheetId="4">'Mai'!$AM$15</definedName>
    <definedName name="Karfreitag_1" localSheetId="2">'März'!$AM$15</definedName>
    <definedName name="Karfreitag_1" localSheetId="10">'November'!$AM$15</definedName>
    <definedName name="Karfreitag_1" localSheetId="9">'Oktober'!$AM$15</definedName>
    <definedName name="Karfreitag_1" localSheetId="8">'September'!$AM$15</definedName>
    <definedName name="Karfreitag_1">'Januar'!$AM$15</definedName>
    <definedName name="Logo_1">'Januar'!$N$5</definedName>
    <definedName name="Logo_10">'Oktober'!$N$5</definedName>
    <definedName name="Logo_11">'November'!$N$5</definedName>
    <definedName name="Logo_12">'Dezember'!$N$5</definedName>
    <definedName name="Logo_2">'Februar'!$N$5</definedName>
    <definedName name="Logo_3">'März'!$N$5</definedName>
    <definedName name="Logo_4">'April'!$N$5</definedName>
    <definedName name="Logo_5">'Mai'!$N$5</definedName>
    <definedName name="Logo_6">'Juni'!$N$5</definedName>
    <definedName name="Logo_7">'Juli'!$N$5</definedName>
    <definedName name="Logo_8">'August'!$N$5</definedName>
    <definedName name="Logo_9">'September'!$N$5</definedName>
    <definedName name="Maria_Himmelfahrt_1" localSheetId="3">'April'!$AM$34</definedName>
    <definedName name="Maria_Himmelfahrt_1" localSheetId="7">'August'!$AM$34</definedName>
    <definedName name="Maria_Himmelfahrt_1" localSheetId="11">'Dezember'!$AM$34</definedName>
    <definedName name="Maria_Himmelfahrt_1" localSheetId="1">'Februar'!$AM$34</definedName>
    <definedName name="Maria_Himmelfahrt_1" localSheetId="6">'Juli'!$AM$34</definedName>
    <definedName name="Maria_Himmelfahrt_1" localSheetId="5">'Juni'!$AM$34</definedName>
    <definedName name="Maria_Himmelfahrt_1" localSheetId="4">'Mai'!$AM$34</definedName>
    <definedName name="Maria_Himmelfahrt_1" localSheetId="2">'März'!$AM$34</definedName>
    <definedName name="Maria_Himmelfahrt_1" localSheetId="10">'November'!$AM$34</definedName>
    <definedName name="Maria_Himmelfahrt_1" localSheetId="9">'Oktober'!$AM$34</definedName>
    <definedName name="Maria_Himmelfahrt_1" localSheetId="8">'September'!$AM$34</definedName>
    <definedName name="Maria_Himmelfahrt_1">'Januar'!$AM$34</definedName>
    <definedName name="Nachtstd_25_1" localSheetId="3">'April'!$J$45</definedName>
    <definedName name="Nachtstd_25_1" localSheetId="7">'August'!$J$45</definedName>
    <definedName name="Nachtstd_25_1" localSheetId="11">'Dezember'!$J$45</definedName>
    <definedName name="Nachtstd_25_1" localSheetId="1">'Februar'!$J$45</definedName>
    <definedName name="Nachtstd_25_1" localSheetId="6">'Juli'!$J$45</definedName>
    <definedName name="Nachtstd_25_1" localSheetId="5">'Juni'!$J$45</definedName>
    <definedName name="Nachtstd_25_1" localSheetId="4">'Mai'!$J$45</definedName>
    <definedName name="Nachtstd_25_1" localSheetId="2">'März'!$J$45</definedName>
    <definedName name="Nachtstd_25_1" localSheetId="10">'November'!$J$45</definedName>
    <definedName name="Nachtstd_25_1" localSheetId="9">'Oktober'!$J$45</definedName>
    <definedName name="Nachtstd_25_1" localSheetId="8">'September'!$J$45</definedName>
    <definedName name="Nachtstd_25_1">'Januar'!$J$45</definedName>
    <definedName name="Nachtstd_40_1" localSheetId="3">'April'!$K$45</definedName>
    <definedName name="Nachtstd_40_1" localSheetId="7">'August'!$K$45</definedName>
    <definedName name="Nachtstd_40_1" localSheetId="11">'Dezember'!$K$45</definedName>
    <definedName name="Nachtstd_40_1" localSheetId="1">'Februar'!$K$45</definedName>
    <definedName name="Nachtstd_40_1" localSheetId="6">'Juli'!$K$45</definedName>
    <definedName name="Nachtstd_40_1" localSheetId="5">'Juni'!$K$45</definedName>
    <definedName name="Nachtstd_40_1" localSheetId="4">'Mai'!$K$45</definedName>
    <definedName name="Nachtstd_40_1" localSheetId="2">'März'!$K$45</definedName>
    <definedName name="Nachtstd_40_1" localSheetId="10">'November'!$K$45</definedName>
    <definedName name="Nachtstd_40_1" localSheetId="9">'Oktober'!$K$45</definedName>
    <definedName name="Nachtstd_40_1" localSheetId="8">'September'!$K$45</definedName>
    <definedName name="Nachtstd_40_1">'Januar'!$K$45</definedName>
    <definedName name="Neujahr_1" localSheetId="3">'April'!$AM$14</definedName>
    <definedName name="Neujahr_1" localSheetId="7">'August'!$AM$14</definedName>
    <definedName name="Neujahr_1" localSheetId="11">'Dezember'!$AM$14</definedName>
    <definedName name="Neujahr_1" localSheetId="1">'Februar'!$AM$14</definedName>
    <definedName name="Neujahr_1" localSheetId="6">'Juli'!$AM$14</definedName>
    <definedName name="Neujahr_1" localSheetId="5">'Juni'!$AM$14</definedName>
    <definedName name="Neujahr_1" localSheetId="4">'Mai'!$AM$14</definedName>
    <definedName name="Neujahr_1" localSheetId="2">'März'!$AM$14</definedName>
    <definedName name="Neujahr_1" localSheetId="10">'November'!$AM$14</definedName>
    <definedName name="Neujahr_1" localSheetId="9">'Oktober'!$AM$14</definedName>
    <definedName name="Neujahr_1" localSheetId="8">'September'!$AM$14</definedName>
    <definedName name="Neujahr_1">'Januar'!$AM$14</definedName>
    <definedName name="Ostermontag_1" localSheetId="3">'April'!$AM$16</definedName>
    <definedName name="Ostermontag_1" localSheetId="7">'August'!$AM$16</definedName>
    <definedName name="Ostermontag_1" localSheetId="11">'Dezember'!$AM$16</definedName>
    <definedName name="Ostermontag_1" localSheetId="1">'Februar'!$AM$16</definedName>
    <definedName name="Ostermontag_1" localSheetId="6">'Juli'!$AM$16</definedName>
    <definedName name="Ostermontag_1" localSheetId="5">'Juni'!$AM$16</definedName>
    <definedName name="Ostermontag_1" localSheetId="4">'Mai'!$AM$16</definedName>
    <definedName name="Ostermontag_1" localSheetId="2">'März'!$AM$16</definedName>
    <definedName name="Ostermontag_1" localSheetId="10">'November'!$AM$16</definedName>
    <definedName name="Ostermontag_1" localSheetId="9">'Oktober'!$AM$16</definedName>
    <definedName name="Ostermontag_1" localSheetId="8">'September'!$AM$16</definedName>
    <definedName name="Ostermontag_1">'Januar'!$AM$16</definedName>
    <definedName name="Ostersonntag_1" localSheetId="3">'April'!$AM$38</definedName>
    <definedName name="Ostersonntag_1" localSheetId="7">'August'!$AM$38</definedName>
    <definedName name="Ostersonntag_1" localSheetId="11">'Dezember'!$AM$38</definedName>
    <definedName name="Ostersonntag_1" localSheetId="1">'Februar'!$AM$38</definedName>
    <definedName name="Ostersonntag_1" localSheetId="6">'Juli'!$AM$38</definedName>
    <definedName name="Ostersonntag_1" localSheetId="5">'Juni'!$AM$38</definedName>
    <definedName name="Ostersonntag_1" localSheetId="4">'Mai'!$AM$38</definedName>
    <definedName name="Ostersonntag_1" localSheetId="2">'März'!$AM$38</definedName>
    <definedName name="Ostersonntag_1" localSheetId="10">'November'!$AM$38</definedName>
    <definedName name="Ostersonntag_1" localSheetId="9">'Oktober'!$AM$38</definedName>
    <definedName name="Ostersonntag_1" localSheetId="8">'September'!$AM$38</definedName>
    <definedName name="Ostersonntag_1">'Januar'!$AM$38</definedName>
    <definedName name="Pfingstmontag_1" localSheetId="3">'April'!$AM$19</definedName>
    <definedName name="Pfingstmontag_1" localSheetId="7">'August'!$AM$19</definedName>
    <definedName name="Pfingstmontag_1" localSheetId="11">'Dezember'!$AM$19</definedName>
    <definedName name="Pfingstmontag_1" localSheetId="1">'Februar'!$AM$19</definedName>
    <definedName name="Pfingstmontag_1" localSheetId="6">'Juli'!$AM$19</definedName>
    <definedName name="Pfingstmontag_1" localSheetId="5">'Juni'!$AM$19</definedName>
    <definedName name="Pfingstmontag_1" localSheetId="4">'Mai'!$AM$19</definedName>
    <definedName name="Pfingstmontag_1" localSheetId="2">'März'!$AM$19</definedName>
    <definedName name="Pfingstmontag_1" localSheetId="10">'November'!$AM$19</definedName>
    <definedName name="Pfingstmontag_1" localSheetId="9">'Oktober'!$AM$19</definedName>
    <definedName name="Pfingstmontag_1" localSheetId="8">'September'!$AM$19</definedName>
    <definedName name="Pfingstmontag_1">'Januar'!$AM$19</definedName>
    <definedName name="Pfingstsonntag_1" localSheetId="3">'April'!$AM$39</definedName>
    <definedName name="Pfingstsonntag_1" localSheetId="7">'August'!$AM$39</definedName>
    <definedName name="Pfingstsonntag_1" localSheetId="11">'Dezember'!$AM$39</definedName>
    <definedName name="Pfingstsonntag_1" localSheetId="1">'Februar'!$AM$39</definedName>
    <definedName name="Pfingstsonntag_1" localSheetId="6">'Juli'!$AM$39</definedName>
    <definedName name="Pfingstsonntag_1" localSheetId="5">'Juni'!$AM$39</definedName>
    <definedName name="Pfingstsonntag_1" localSheetId="4">'Mai'!$AM$39</definedName>
    <definedName name="Pfingstsonntag_1" localSheetId="2">'März'!$AM$39</definedName>
    <definedName name="Pfingstsonntag_1" localSheetId="10">'November'!$AM$39</definedName>
    <definedName name="Pfingstsonntag_1" localSheetId="9">'Oktober'!$AM$39</definedName>
    <definedName name="Pfingstsonntag_1" localSheetId="8">'September'!$AM$39</definedName>
    <definedName name="Pfingstsonntag_1">'Januar'!$AM$39</definedName>
    <definedName name="Refomationstag_1" localSheetId="3">'April'!$AM$35</definedName>
    <definedName name="Refomationstag_1" localSheetId="7">'August'!$AM$35</definedName>
    <definedName name="Refomationstag_1" localSheetId="11">'Dezember'!$AM$35</definedName>
    <definedName name="Refomationstag_1" localSheetId="1">'Februar'!$AM$35</definedName>
    <definedName name="Refomationstag_1" localSheetId="6">'Juli'!$AM$35</definedName>
    <definedName name="Refomationstag_1" localSheetId="5">'Juni'!$AM$35</definedName>
    <definedName name="Refomationstag_1" localSheetId="4">'Mai'!$AM$35</definedName>
    <definedName name="Refomationstag_1" localSheetId="2">'März'!$AM$35</definedName>
    <definedName name="Refomationstag_1" localSheetId="10">'November'!$AM$35</definedName>
    <definedName name="Refomationstag_1" localSheetId="9">'Oktober'!$AM$35</definedName>
    <definedName name="Refomationstag_1" localSheetId="8">'September'!$AM$35</definedName>
    <definedName name="Refomationstag_1">'Januar'!$AM$35</definedName>
    <definedName name="Sonntagsstd_1" localSheetId="3">'April'!$L$45</definedName>
    <definedName name="Sonntagsstd_1" localSheetId="7">'August'!$L$45</definedName>
    <definedName name="Sonntagsstd_1" localSheetId="11">'Dezember'!$L$45</definedName>
    <definedName name="Sonntagsstd_1" localSheetId="1">'Februar'!$L$45</definedName>
    <definedName name="Sonntagsstd_1" localSheetId="6">'Juli'!$L$45</definedName>
    <definedName name="Sonntagsstd_1" localSheetId="5">'Juni'!$L$45</definedName>
    <definedName name="Sonntagsstd_1" localSheetId="4">'Mai'!$L$45</definedName>
    <definedName name="Sonntagsstd_1" localSheetId="2">'März'!$L$45</definedName>
    <definedName name="Sonntagsstd_1" localSheetId="10">'November'!$L$45</definedName>
    <definedName name="Sonntagsstd_1" localSheetId="9">'Oktober'!$L$45</definedName>
    <definedName name="Sonntagsstd_1" localSheetId="8">'September'!$L$45</definedName>
    <definedName name="Sonntagsstd_1">'Januar'!$L$45</definedName>
    <definedName name="Stunden_1" localSheetId="3">'April'!$I$45</definedName>
    <definedName name="Stunden_1" localSheetId="7">'August'!$I$45</definedName>
    <definedName name="Stunden_1" localSheetId="11">'Dezember'!$I$45</definedName>
    <definedName name="Stunden_1" localSheetId="1">'Februar'!$I$45</definedName>
    <definedName name="Stunden_1" localSheetId="6">'Juli'!$I$45</definedName>
    <definedName name="Stunden_1" localSheetId="5">'Juni'!$I$45</definedName>
    <definedName name="Stunden_1" localSheetId="4">'Mai'!$I$45</definedName>
    <definedName name="Stunden_1" localSheetId="2">'März'!$I$45</definedName>
    <definedName name="Stunden_1" localSheetId="10">'November'!$I$45</definedName>
    <definedName name="Stunden_1" localSheetId="9">'Oktober'!$I$45</definedName>
    <definedName name="Stunden_1" localSheetId="8">'September'!$I$45</definedName>
    <definedName name="Stunden_1">'Januar'!$I$45</definedName>
    <definedName name="Stundenlohn_1" localSheetId="3">'April'!$L$10</definedName>
    <definedName name="Stundenlohn_1" localSheetId="7">'August'!$L$10</definedName>
    <definedName name="Stundenlohn_1" localSheetId="11">'Dezember'!$L$10</definedName>
    <definedName name="Stundenlohn_1" localSheetId="1">'Februar'!$L$10</definedName>
    <definedName name="Stundenlohn_1" localSheetId="6">'Juli'!$L$10</definedName>
    <definedName name="Stundenlohn_1" localSheetId="5">'Juni'!$L$10</definedName>
    <definedName name="Stundenlohn_1" localSheetId="4">'Mai'!$L$10</definedName>
    <definedName name="Stundenlohn_1" localSheetId="2">'März'!$L$10</definedName>
    <definedName name="Stundenlohn_1" localSheetId="10">'November'!$L$10</definedName>
    <definedName name="Stundenlohn_1" localSheetId="9">'Oktober'!$L$10</definedName>
    <definedName name="Stundenlohn_1" localSheetId="8">'September'!$L$10</definedName>
    <definedName name="Stundenlohn_1">'Januar'!$L$10</definedName>
    <definedName name="Sylvester_1" localSheetId="3">'April'!$AM$24</definedName>
    <definedName name="Sylvester_1" localSheetId="7">'August'!$AM$24</definedName>
    <definedName name="Sylvester_1" localSheetId="11">'Dezember'!$AM$24</definedName>
    <definedName name="Sylvester_1" localSheetId="1">'Februar'!$AM$24</definedName>
    <definedName name="Sylvester_1" localSheetId="6">'Juli'!$AM$24</definedName>
    <definedName name="Sylvester_1" localSheetId="5">'Juni'!$AM$24</definedName>
    <definedName name="Sylvester_1" localSheetId="4">'Mai'!$AM$24</definedName>
    <definedName name="Sylvester_1" localSheetId="2">'März'!$AM$24</definedName>
    <definedName name="Sylvester_1" localSheetId="10">'November'!$AM$24</definedName>
    <definedName name="Sylvester_1" localSheetId="9">'Oktober'!$AM$24</definedName>
    <definedName name="Sylvester_1" localSheetId="8">'September'!$AM$24</definedName>
    <definedName name="Sylvester_1">'Januar'!$AM$24</definedName>
    <definedName name="Tag_der_Arbeit_1" localSheetId="3">'April'!$AM$17</definedName>
    <definedName name="Tag_der_Arbeit_1" localSheetId="7">'August'!$AM$17</definedName>
    <definedName name="Tag_der_Arbeit_1" localSheetId="11">'Dezember'!$AM$17</definedName>
    <definedName name="Tag_der_Arbeit_1" localSheetId="1">'Februar'!$AM$17</definedName>
    <definedName name="Tag_der_Arbeit_1" localSheetId="6">'Juli'!$AM$17</definedName>
    <definedName name="Tag_der_Arbeit_1" localSheetId="5">'Juni'!$AM$17</definedName>
    <definedName name="Tag_der_Arbeit_1" localSheetId="4">'Mai'!$AM$17</definedName>
    <definedName name="Tag_der_Arbeit_1" localSheetId="2">'März'!$AM$17</definedName>
    <definedName name="Tag_der_Arbeit_1" localSheetId="10">'November'!$AM$17</definedName>
    <definedName name="Tag_der_Arbeit_1" localSheetId="9">'Oktober'!$AM$17</definedName>
    <definedName name="Tag_der_Arbeit_1" localSheetId="8">'September'!$AM$17</definedName>
    <definedName name="Tag_der_Arbeit_1">'Januar'!$AM$17</definedName>
    <definedName name="Tag_der_Einheit_1" localSheetId="3">'April'!$AM$20</definedName>
    <definedName name="Tag_der_Einheit_1" localSheetId="7">'August'!$AM$20</definedName>
    <definedName name="Tag_der_Einheit_1" localSheetId="11">'Dezember'!$AM$20</definedName>
    <definedName name="Tag_der_Einheit_1" localSheetId="1">'Februar'!$AM$20</definedName>
    <definedName name="Tag_der_Einheit_1" localSheetId="6">'Juli'!$AM$20</definedName>
    <definedName name="Tag_der_Einheit_1" localSheetId="5">'Juni'!$AM$20</definedName>
    <definedName name="Tag_der_Einheit_1" localSheetId="4">'Mai'!$AM$20</definedName>
    <definedName name="Tag_der_Einheit_1" localSheetId="2">'März'!$AM$20</definedName>
    <definedName name="Tag_der_Einheit_1" localSheetId="10">'November'!$AM$20</definedName>
    <definedName name="Tag_der_Einheit_1" localSheetId="9">'Oktober'!$AM$20</definedName>
    <definedName name="Tag_der_Einheit_1" localSheetId="8">'September'!$AM$20</definedName>
    <definedName name="Tag_der_Einheit_1">'Januar'!$AM$20</definedName>
    <definedName name="Weihnachtstag_1_1" localSheetId="3">'April'!$AM$22</definedName>
    <definedName name="Weihnachtstag_1_1" localSheetId="7">'August'!$AM$22</definedName>
    <definedName name="Weihnachtstag_1_1" localSheetId="11">'Dezember'!$AM$22</definedName>
    <definedName name="Weihnachtstag_1_1" localSheetId="1">'Februar'!$AM$22</definedName>
    <definedName name="Weihnachtstag_1_1" localSheetId="6">'Juli'!$AM$22</definedName>
    <definedName name="Weihnachtstag_1_1" localSheetId="5">'Juni'!$AM$22</definedName>
    <definedName name="Weihnachtstag_1_1" localSheetId="4">'Mai'!$AM$22</definedName>
    <definedName name="Weihnachtstag_1_1" localSheetId="2">'März'!$AM$22</definedName>
    <definedName name="Weihnachtstag_1_1" localSheetId="10">'November'!$AM$22</definedName>
    <definedName name="Weihnachtstag_1_1" localSheetId="9">'Oktober'!$AM$22</definedName>
    <definedName name="Weihnachtstag_1_1" localSheetId="8">'September'!$AM$22</definedName>
    <definedName name="Weihnachtstag_1_1">'Januar'!$AM$22</definedName>
    <definedName name="Weihnachtstag_2_1" localSheetId="3">'April'!$AM$23</definedName>
    <definedName name="Weihnachtstag_2_1" localSheetId="7">'August'!$AM$23</definedName>
    <definedName name="Weihnachtstag_2_1" localSheetId="11">'Dezember'!$AM$23</definedName>
    <definedName name="Weihnachtstag_2_1" localSheetId="1">'Februar'!$AM$23</definedName>
    <definedName name="Weihnachtstag_2_1" localSheetId="6">'Juli'!$AM$23</definedName>
    <definedName name="Weihnachtstag_2_1" localSheetId="5">'Juni'!$AM$23</definedName>
    <definedName name="Weihnachtstag_2_1" localSheetId="4">'Mai'!$AM$23</definedName>
    <definedName name="Weihnachtstag_2_1" localSheetId="2">'März'!$AM$23</definedName>
    <definedName name="Weihnachtstag_2_1" localSheetId="10">'November'!$AM$23</definedName>
    <definedName name="Weihnachtstag_2_1" localSheetId="9">'Oktober'!$AM$23</definedName>
    <definedName name="Weihnachtstag_2_1" localSheetId="8">'September'!$AM$23</definedName>
    <definedName name="Weihnachtstag_2_1">'Januar'!$AM$23</definedName>
  </definedNames>
  <calcPr fullCalcOnLoad="1"/>
</workbook>
</file>

<file path=xl/sharedStrings.xml><?xml version="1.0" encoding="utf-8"?>
<sst xmlns="http://schemas.openxmlformats.org/spreadsheetml/2006/main" count="901" uniqueCount="71">
  <si>
    <t>Neujahr</t>
  </si>
  <si>
    <t>Karfreitag</t>
  </si>
  <si>
    <t>Ostersonntag</t>
  </si>
  <si>
    <t>Ostermontag</t>
  </si>
  <si>
    <t xml:space="preserve">Erster Tag des Monats:  </t>
  </si>
  <si>
    <t xml:space="preserve">Stundenlohn:   </t>
  </si>
  <si>
    <t>Tag der Arbeit</t>
  </si>
  <si>
    <t>Christi Himmelfahrt</t>
  </si>
  <si>
    <t>Pfingstmontag</t>
  </si>
  <si>
    <t>Tag der deutschen Einheit</t>
  </si>
  <si>
    <t>Weihnachten (1. Weihnachtsfeiertag)</t>
  </si>
  <si>
    <t>Nachtstunden zu 25%</t>
  </si>
  <si>
    <t>Stephanstag (2. Weihnachtsfeiertag)</t>
  </si>
  <si>
    <t>Nachtstunden zu 40%</t>
  </si>
  <si>
    <t>Sonntagsstunden zu 50%</t>
  </si>
  <si>
    <t>Feiertagsstunden zu 125%</t>
  </si>
  <si>
    <t>Feiertagsstunden zu 150%</t>
  </si>
  <si>
    <t>Gehalt</t>
  </si>
  <si>
    <t>STUNDENTABELLE</t>
  </si>
  <si>
    <t>Name Firma:</t>
  </si>
  <si>
    <t xml:space="preserve">Name Arbeitnehmer:  </t>
  </si>
  <si>
    <t>Anschrift Firma:</t>
  </si>
  <si>
    <t xml:space="preserve">Anschrift Arbeitnehmer:  </t>
  </si>
  <si>
    <t>DATUM</t>
  </si>
  <si>
    <t>BEGINN</t>
  </si>
  <si>
    <t>ENDE</t>
  </si>
  <si>
    <t>STUNDEN</t>
  </si>
  <si>
    <t>TOTAL</t>
  </si>
  <si>
    <t>NACHTSTD.</t>
  </si>
  <si>
    <t>SONNTAGSSTD.</t>
  </si>
  <si>
    <t>FEIERTAGSSTD.</t>
  </si>
  <si>
    <t>GESAMTBERECHNUNG</t>
  </si>
  <si>
    <t>SUMME</t>
  </si>
  <si>
    <t>SUMMEN</t>
  </si>
  <si>
    <t>Heiligabend (14 -24 Uhr)</t>
  </si>
  <si>
    <t>Sylvester (14 - 24 Uhr)</t>
  </si>
  <si>
    <t>%</t>
  </si>
  <si>
    <t>Heilige Drei Könige</t>
  </si>
  <si>
    <t>Fronleichnam</t>
  </si>
  <si>
    <t>Maria Himmelfahrt</t>
  </si>
  <si>
    <t>Allerheiligen</t>
  </si>
  <si>
    <t>Bundesuneinheitliche Feiertage</t>
  </si>
  <si>
    <t>Bundeseinheitliche Feiertage</t>
  </si>
  <si>
    <t>Reformationstag</t>
  </si>
  <si>
    <t>Friedensfest</t>
  </si>
  <si>
    <t>Buß- und Bettag</t>
  </si>
  <si>
    <t xml:space="preserve"> </t>
  </si>
  <si>
    <r>
      <t xml:space="preserve">Um einen dieser bundesunheitlichen Feiertage zu ignorieren, </t>
    </r>
    <r>
      <rPr>
        <b/>
        <sz val="10"/>
        <rFont val="Arial"/>
        <family val="2"/>
      </rPr>
      <t>entfernen Sie das Datum</t>
    </r>
    <r>
      <rPr>
        <sz val="10"/>
        <rFont val="Arial"/>
        <family val="2"/>
      </rPr>
      <t xml:space="preserve"> bei dem jeweiligen Eintrag.</t>
    </r>
  </si>
  <si>
    <r>
      <t xml:space="preserve">Diese Einstellungen werden vom Monat </t>
    </r>
    <r>
      <rPr>
        <b/>
        <sz val="10"/>
        <rFont val="Arial"/>
        <family val="2"/>
      </rPr>
      <t>Januar</t>
    </r>
    <r>
      <rPr>
        <sz val="10"/>
        <rFont val="Arial"/>
        <family val="2"/>
      </rPr>
      <t xml:space="preserve"> auf die </t>
    </r>
    <r>
      <rPr>
        <b/>
        <sz val="10"/>
        <rFont val="Arial"/>
        <family val="2"/>
      </rPr>
      <t>Folgemonate übertragen</t>
    </r>
    <r>
      <rPr>
        <sz val="10"/>
        <rFont val="Arial"/>
        <family val="2"/>
      </rPr>
      <t>.</t>
    </r>
  </si>
  <si>
    <t>Pfingstsonntag</t>
  </si>
  <si>
    <t>Sonntag</t>
  </si>
  <si>
    <t>Feiertag</t>
  </si>
  <si>
    <t>vor
Sonntag</t>
  </si>
  <si>
    <t>vor
Feiertag</t>
  </si>
  <si>
    <t>vor
besond.
Feritag</t>
  </si>
  <si>
    <t>EINGETRAGEN</t>
  </si>
  <si>
    <t>AM</t>
  </si>
  <si>
    <t>PAUSE</t>
  </si>
  <si>
    <t>ARBEITSZEIT</t>
  </si>
  <si>
    <t>OK</t>
  </si>
  <si>
    <t>Keine Zulagen</t>
  </si>
  <si>
    <t>wegen</t>
  </si>
  <si>
    <t>P. von</t>
  </si>
  <si>
    <t>P. bis</t>
  </si>
  <si>
    <t>von</t>
  </si>
  <si>
    <t>bis</t>
  </si>
  <si>
    <t>Zulagen</t>
  </si>
  <si>
    <t>vor 24.Dez</t>
  </si>
  <si>
    <t>vor 31.Dez</t>
  </si>
  <si>
    <t>besond.
Feiertag</t>
  </si>
  <si>
    <t>Letzte Aktualisierung: 28.12.2015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</si>
</sst>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[$€-407];[Red]\-#,##0.00\ [$€-407]"/>
    <numFmt numFmtId="181" formatCode="dd/mm/yy"/>
    <numFmt numFmtId="182" formatCode="#,##0.00\ [$€-407];\-#,##0.00\ [$€-407]"/>
    <numFmt numFmtId="183" formatCode="[hh]:mm"/>
    <numFmt numFmtId="184" formatCode="[$-407]dddd\,\ d\.\ mmmm\ yyyy"/>
    <numFmt numFmtId="185" formatCode="#,##0.00_ ;[Red]\-#,##0.00\ "/>
    <numFmt numFmtId="186" formatCode="dd/\ mm/yy"/>
    <numFmt numFmtId="187" formatCode="dd/\ mm\ yy"/>
    <numFmt numFmtId="188" formatCode="mm\,dd\,yy"/>
    <numFmt numFmtId="189" formatCode="dd\,mm\,yy"/>
    <numFmt numFmtId="190" formatCode="dd/mm\ yy"/>
    <numFmt numFmtId="191" formatCode="[$-C07]dddd\,\ dd\.\ mmmm\ yyyy"/>
    <numFmt numFmtId="192" formatCode="mmm/yyyy"/>
    <numFmt numFmtId="193" formatCode="0.0000"/>
    <numFmt numFmtId="194" formatCode="0.000"/>
  </numFmts>
  <fonts count="4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7" fontId="0" fillId="0" borderId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9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14" fontId="1" fillId="31" borderId="0" applyBorder="0" applyAlignment="0" applyProtection="0"/>
    <xf numFmtId="20" fontId="1" fillId="31" borderId="0" applyBorder="0" applyProtection="0">
      <alignment horizontal="center"/>
    </xf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33" borderId="9" applyNumberFormat="0" applyAlignment="0" applyProtection="0"/>
  </cellStyleXfs>
  <cellXfs count="198">
    <xf numFmtId="0" fontId="0" fillId="0" borderId="0" xfId="0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 wrapText="1"/>
    </xf>
    <xf numFmtId="20" fontId="0" fillId="0" borderId="0" xfId="0" applyNumberFormat="1" applyFill="1" applyAlignment="1">
      <alignment/>
    </xf>
    <xf numFmtId="20" fontId="5" fillId="0" borderId="0" xfId="0" applyNumberFormat="1" applyFont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34" borderId="0" xfId="0" applyNumberFormat="1" applyFill="1" applyBorder="1" applyAlignment="1">
      <alignment/>
    </xf>
    <xf numFmtId="185" fontId="1" fillId="0" borderId="0" xfId="0" applyNumberFormat="1" applyFont="1" applyBorder="1" applyAlignment="1">
      <alignment/>
    </xf>
    <xf numFmtId="14" fontId="2" fillId="35" borderId="0" xfId="0" applyNumberFormat="1" applyFont="1" applyFill="1" applyBorder="1" applyAlignment="1">
      <alignment/>
    </xf>
    <xf numFmtId="20" fontId="2" fillId="35" borderId="0" xfId="0" applyNumberFormat="1" applyFont="1" applyFill="1" applyBorder="1" applyAlignment="1">
      <alignment horizontal="center"/>
    </xf>
    <xf numFmtId="183" fontId="2" fillId="35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20" fontId="0" fillId="34" borderId="13" xfId="0" applyNumberFormat="1" applyFill="1" applyBorder="1" applyAlignment="1">
      <alignment/>
    </xf>
    <xf numFmtId="0" fontId="1" fillId="35" borderId="14" xfId="0" applyNumberFormat="1" applyFont="1" applyFill="1" applyBorder="1" applyAlignment="1" applyProtection="1">
      <alignment horizontal="left" vertical="center" indent="1"/>
      <protection/>
    </xf>
    <xf numFmtId="185" fontId="0" fillId="0" borderId="15" xfId="0" applyNumberFormat="1" applyFont="1" applyBorder="1" applyAlignment="1" applyProtection="1">
      <alignment horizontal="right" vertical="center" indent="1"/>
      <protection/>
    </xf>
    <xf numFmtId="0" fontId="1" fillId="35" borderId="16" xfId="0" applyNumberFormat="1" applyFont="1" applyFill="1" applyBorder="1" applyAlignment="1" applyProtection="1">
      <alignment horizontal="left" vertical="center" indent="1"/>
      <protection/>
    </xf>
    <xf numFmtId="185" fontId="0" fillId="0" borderId="17" xfId="0" applyNumberFormat="1" applyFont="1" applyBorder="1" applyAlignment="1" applyProtection="1">
      <alignment horizontal="right" vertical="center" indent="1"/>
      <protection/>
    </xf>
    <xf numFmtId="0" fontId="1" fillId="35" borderId="16" xfId="0" applyFont="1" applyFill="1" applyBorder="1" applyAlignment="1" applyProtection="1">
      <alignment horizontal="left" vertical="center" indent="1"/>
      <protection/>
    </xf>
    <xf numFmtId="0" fontId="1" fillId="35" borderId="18" xfId="0" applyFont="1" applyFill="1" applyBorder="1" applyAlignment="1" applyProtection="1">
      <alignment horizontal="left" vertical="center" indent="1"/>
      <protection/>
    </xf>
    <xf numFmtId="185" fontId="0" fillId="0" borderId="19" xfId="0" applyNumberFormat="1" applyFont="1" applyBorder="1" applyAlignment="1" applyProtection="1">
      <alignment horizontal="right" vertical="center" indent="1"/>
      <protection/>
    </xf>
    <xf numFmtId="0" fontId="0" fillId="35" borderId="20" xfId="0" applyNumberFormat="1" applyFill="1" applyBorder="1" applyAlignment="1" applyProtection="1">
      <alignment horizontal="left"/>
      <protection/>
    </xf>
    <xf numFmtId="185" fontId="0" fillId="0" borderId="21" xfId="0" applyNumberFormat="1" applyFont="1" applyBorder="1" applyAlignment="1" applyProtection="1">
      <alignment vertical="center"/>
      <protection/>
    </xf>
    <xf numFmtId="0" fontId="0" fillId="35" borderId="18" xfId="0" applyNumberFormat="1" applyFill="1" applyBorder="1" applyAlignment="1" applyProtection="1">
      <alignment horizontal="left"/>
      <protection/>
    </xf>
    <xf numFmtId="185" fontId="0" fillId="0" borderId="13" xfId="0" applyNumberFormat="1" applyFont="1" applyBorder="1" applyAlignment="1" applyProtection="1">
      <alignment vertical="center"/>
      <protection/>
    </xf>
    <xf numFmtId="0" fontId="0" fillId="35" borderId="22" xfId="0" applyNumberFormat="1" applyFill="1" applyBorder="1" applyAlignment="1" applyProtection="1">
      <alignment horizontal="left"/>
      <protection/>
    </xf>
    <xf numFmtId="185" fontId="0" fillId="0" borderId="23" xfId="0" applyNumberFormat="1" applyFont="1" applyBorder="1" applyAlignment="1" applyProtection="1">
      <alignment vertical="center"/>
      <protection/>
    </xf>
    <xf numFmtId="0" fontId="5" fillId="0" borderId="0" xfId="0" applyNumberFormat="1" applyFont="1" applyAlignment="1">
      <alignment/>
    </xf>
    <xf numFmtId="2" fontId="0" fillId="35" borderId="18" xfId="0" applyNumberFormat="1" applyFill="1" applyBorder="1" applyAlignment="1" applyProtection="1">
      <alignment horizontal="left"/>
      <protection/>
    </xf>
    <xf numFmtId="185" fontId="0" fillId="0" borderId="13" xfId="0" applyNumberForma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left" vertical="center" wrapText="1" indent="1"/>
      <protection/>
    </xf>
    <xf numFmtId="181" fontId="0" fillId="0" borderId="25" xfId="0" applyNumberFormat="1" applyFont="1" applyBorder="1" applyAlignment="1" applyProtection="1">
      <alignment vertical="center" wrapText="1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 wrapText="1" indent="1"/>
      <protection/>
    </xf>
    <xf numFmtId="181" fontId="0" fillId="0" borderId="0" xfId="0" applyNumberFormat="1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/>
      <protection/>
    </xf>
    <xf numFmtId="20" fontId="0" fillId="0" borderId="18" xfId="0" applyNumberFormat="1" applyBorder="1" applyAlignment="1" applyProtection="1">
      <alignment horizontal="left" vertical="center" indent="1"/>
      <protection/>
    </xf>
    <xf numFmtId="20" fontId="0" fillId="0" borderId="24" xfId="0" applyNumberFormat="1" applyBorder="1" applyAlignment="1" applyProtection="1">
      <alignment horizontal="left" vertical="center" indent="1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20" fontId="0" fillId="0" borderId="22" xfId="0" applyNumberFormat="1" applyBorder="1" applyAlignment="1" applyProtection="1">
      <alignment horizontal="left" vertical="center" indent="1"/>
      <protection/>
    </xf>
    <xf numFmtId="0" fontId="0" fillId="0" borderId="23" xfId="0" applyNumberFormat="1" applyBorder="1" applyAlignment="1" applyProtection="1">
      <alignment horizontal="center"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181" fontId="0" fillId="0" borderId="25" xfId="0" applyNumberFormat="1" applyFont="1" applyBorder="1" applyAlignment="1" applyProtection="1">
      <alignment vertical="center"/>
      <protection locked="0"/>
    </xf>
    <xf numFmtId="181" fontId="0" fillId="0" borderId="0" xfId="0" applyNumberFormat="1" applyFont="1" applyBorder="1" applyAlignment="1" applyProtection="1">
      <alignment vertical="center"/>
      <protection locked="0"/>
    </xf>
    <xf numFmtId="181" fontId="0" fillId="0" borderId="0" xfId="0" applyNumberFormat="1" applyBorder="1" applyAlignment="1" applyProtection="1">
      <alignment vertical="center"/>
      <protection locked="0"/>
    </xf>
    <xf numFmtId="181" fontId="0" fillId="0" borderId="27" xfId="0" applyNumberFormat="1" applyBorder="1" applyAlignment="1" applyProtection="1">
      <alignment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41" fillId="36" borderId="25" xfId="0" applyFont="1" applyFill="1" applyBorder="1" applyAlignment="1" applyProtection="1">
      <alignment horizontal="left" vertical="center" wrapText="1" indent="1"/>
      <protection/>
    </xf>
    <xf numFmtId="181" fontId="41" fillId="36" borderId="0" xfId="0" applyNumberFormat="1" applyFont="1" applyFill="1" applyBorder="1" applyAlignment="1" applyProtection="1">
      <alignment vertical="center" wrapText="1"/>
      <protection/>
    </xf>
    <xf numFmtId="0" fontId="41" fillId="36" borderId="0" xfId="0" applyNumberFormat="1" applyFont="1" applyFill="1" applyBorder="1" applyAlignment="1" applyProtection="1">
      <alignment horizontal="center" vertical="center"/>
      <protection/>
    </xf>
    <xf numFmtId="20" fontId="41" fillId="36" borderId="0" xfId="0" applyNumberFormat="1" applyFont="1" applyFill="1" applyAlignment="1">
      <alignment horizontal="left" vertical="center" indent="1"/>
    </xf>
    <xf numFmtId="181" fontId="41" fillId="36" borderId="0" xfId="0" applyNumberFormat="1" applyFont="1" applyFill="1" applyAlignment="1">
      <alignment vertical="center"/>
    </xf>
    <xf numFmtId="20" fontId="42" fillId="0" borderId="0" xfId="0" applyNumberFormat="1" applyFont="1" applyAlignment="1">
      <alignment/>
    </xf>
    <xf numFmtId="20" fontId="42" fillId="0" borderId="0" xfId="0" applyNumberFormat="1" applyFont="1" applyBorder="1" applyAlignment="1">
      <alignment/>
    </xf>
    <xf numFmtId="20" fontId="41" fillId="0" borderId="0" xfId="0" applyNumberFormat="1" applyFont="1" applyAlignment="1">
      <alignment/>
    </xf>
    <xf numFmtId="181" fontId="0" fillId="0" borderId="27" xfId="0" applyNumberFormat="1" applyFont="1" applyBorder="1" applyAlignment="1" applyProtection="1">
      <alignment vertical="center"/>
      <protection/>
    </xf>
    <xf numFmtId="20" fontId="0" fillId="0" borderId="28" xfId="0" applyNumberFormat="1" applyBorder="1" applyAlignment="1" applyProtection="1">
      <alignment horizontal="center" vertical="center"/>
      <protection locked="0"/>
    </xf>
    <xf numFmtId="20" fontId="0" fillId="34" borderId="28" xfId="0" applyNumberFormat="1" applyFill="1" applyBorder="1" applyAlignment="1" applyProtection="1">
      <alignment horizontal="center" vertical="center"/>
      <protection locked="0"/>
    </xf>
    <xf numFmtId="20" fontId="0" fillId="0" borderId="29" xfId="0" applyNumberFormat="1" applyBorder="1" applyAlignment="1" applyProtection="1">
      <alignment horizontal="center" vertical="center"/>
      <protection locked="0"/>
    </xf>
    <xf numFmtId="20" fontId="0" fillId="0" borderId="30" xfId="0" applyNumberFormat="1" applyBorder="1" applyAlignment="1" applyProtection="1">
      <alignment horizontal="center" vertical="center"/>
      <protection locked="0"/>
    </xf>
    <xf numFmtId="20" fontId="0" fillId="35" borderId="30" xfId="0" applyNumberFormat="1" applyFill="1" applyBorder="1" applyAlignment="1">
      <alignment horizontal="center" vertical="center"/>
    </xf>
    <xf numFmtId="20" fontId="0" fillId="35" borderId="30" xfId="0" applyNumberFormat="1" applyFont="1" applyFill="1" applyBorder="1" applyAlignment="1">
      <alignment horizontal="center" vertical="center" wrapText="1"/>
    </xf>
    <xf numFmtId="20" fontId="0" fillId="35" borderId="31" xfId="0" applyNumberFormat="1" applyFill="1" applyBorder="1" applyAlignment="1">
      <alignment horizontal="center" vertical="center"/>
    </xf>
    <xf numFmtId="20" fontId="0" fillId="35" borderId="32" xfId="0" applyNumberFormat="1" applyFont="1" applyFill="1" applyBorder="1" applyAlignment="1">
      <alignment horizontal="center" vertical="center" wrapText="1"/>
    </xf>
    <xf numFmtId="20" fontId="0" fillId="35" borderId="0" xfId="0" applyNumberFormat="1" applyFont="1" applyFill="1" applyBorder="1" applyAlignment="1">
      <alignment horizontal="center" vertical="center" wrapText="1"/>
    </xf>
    <xf numFmtId="183" fontId="1" fillId="31" borderId="0" xfId="0" applyNumberFormat="1" applyFont="1" applyFill="1" applyBorder="1" applyAlignment="1">
      <alignment horizontal="center" vertical="center"/>
    </xf>
    <xf numFmtId="1" fontId="0" fillId="35" borderId="13" xfId="0" applyNumberFormat="1" applyFont="1" applyFill="1" applyBorder="1" applyAlignment="1">
      <alignment horizontal="center" vertical="center" wrapText="1"/>
    </xf>
    <xf numFmtId="20" fontId="0" fillId="35" borderId="33" xfId="0" applyNumberFormat="1" applyFill="1" applyBorder="1" applyAlignment="1">
      <alignment horizontal="center" vertical="center"/>
    </xf>
    <xf numFmtId="20" fontId="0" fillId="35" borderId="24" xfId="0" applyNumberFormat="1" applyFill="1" applyBorder="1" applyAlignment="1">
      <alignment horizontal="center" vertical="center"/>
    </xf>
    <xf numFmtId="20" fontId="0" fillId="35" borderId="26" xfId="0" applyNumberFormat="1" applyFont="1" applyFill="1" applyBorder="1" applyAlignment="1">
      <alignment horizontal="center" vertical="center" wrapText="1"/>
    </xf>
    <xf numFmtId="20" fontId="0" fillId="35" borderId="33" xfId="0" applyNumberFormat="1" applyFont="1" applyFill="1" applyBorder="1" applyAlignment="1">
      <alignment horizontal="center" vertical="center" wrapText="1"/>
    </xf>
    <xf numFmtId="20" fontId="0" fillId="35" borderId="20" xfId="0" applyNumberFormat="1" applyFill="1" applyBorder="1" applyAlignment="1">
      <alignment horizontal="center" vertical="center"/>
    </xf>
    <xf numFmtId="20" fontId="0" fillId="35" borderId="34" xfId="0" applyNumberFormat="1" applyFill="1" applyBorder="1" applyAlignment="1">
      <alignment horizontal="center" vertical="center"/>
    </xf>
    <xf numFmtId="20" fontId="0" fillId="35" borderId="21" xfId="0" applyNumberFormat="1" applyFont="1" applyFill="1" applyBorder="1" applyAlignment="1">
      <alignment horizontal="center" vertical="center" wrapText="1"/>
    </xf>
    <xf numFmtId="20" fontId="0" fillId="35" borderId="34" xfId="0" applyNumberFormat="1" applyFont="1" applyFill="1" applyBorder="1" applyAlignment="1">
      <alignment horizontal="center" vertical="center" wrapText="1"/>
    </xf>
    <xf numFmtId="20" fontId="1" fillId="37" borderId="25" xfId="0" applyNumberFormat="1" applyFont="1" applyFill="1" applyBorder="1" applyAlignment="1">
      <alignment horizontal="center"/>
    </xf>
    <xf numFmtId="20" fontId="1" fillId="37" borderId="26" xfId="0" applyNumberFormat="1" applyFont="1" applyFill="1" applyBorder="1" applyAlignment="1">
      <alignment horizontal="center"/>
    </xf>
    <xf numFmtId="20" fontId="1" fillId="37" borderId="27" xfId="0" applyNumberFormat="1" applyFont="1" applyFill="1" applyBorder="1" applyAlignment="1">
      <alignment horizontal="center" vertical="center"/>
    </xf>
    <xf numFmtId="20" fontId="1" fillId="37" borderId="27" xfId="0" applyNumberFormat="1" applyFont="1" applyFill="1" applyBorder="1" applyAlignment="1">
      <alignment horizontal="center" vertical="top"/>
    </xf>
    <xf numFmtId="10" fontId="1" fillId="37" borderId="27" xfId="0" applyNumberFormat="1" applyFont="1" applyFill="1" applyBorder="1" applyAlignment="1">
      <alignment horizontal="center" vertical="top"/>
    </xf>
    <xf numFmtId="10" fontId="1" fillId="37" borderId="23" xfId="0" applyNumberFormat="1" applyFont="1" applyFill="1" applyBorder="1" applyAlignment="1">
      <alignment horizontal="center" vertical="top"/>
    </xf>
    <xf numFmtId="20" fontId="1" fillId="38" borderId="35" xfId="0" applyNumberFormat="1" applyFont="1" applyFill="1" applyBorder="1" applyAlignment="1" applyProtection="1">
      <alignment horizontal="left" vertical="center" indent="1"/>
      <protection/>
    </xf>
    <xf numFmtId="0" fontId="1" fillId="38" borderId="36" xfId="0" applyNumberFormat="1" applyFont="1" applyFill="1" applyBorder="1" applyAlignment="1" applyProtection="1">
      <alignment vertical="center"/>
      <protection/>
    </xf>
    <xf numFmtId="0" fontId="1" fillId="38" borderId="37" xfId="0" applyNumberFormat="1" applyFont="1" applyFill="1" applyBorder="1" applyAlignment="1" applyProtection="1">
      <alignment horizontal="center" vertical="center"/>
      <protection/>
    </xf>
    <xf numFmtId="0" fontId="1" fillId="37" borderId="22" xfId="0" applyNumberFormat="1" applyFont="1" applyFill="1" applyBorder="1" applyAlignment="1">
      <alignment horizontal="left" vertical="center" indent="1"/>
    </xf>
    <xf numFmtId="185" fontId="1" fillId="38" borderId="23" xfId="0" applyNumberFormat="1" applyFont="1" applyFill="1" applyBorder="1" applyAlignment="1">
      <alignment horizontal="right" vertical="center" indent="1"/>
    </xf>
    <xf numFmtId="14" fontId="1" fillId="37" borderId="38" xfId="0" applyNumberFormat="1" applyFont="1" applyFill="1" applyBorder="1" applyAlignment="1">
      <alignment horizontal="left" vertical="center" indent="1"/>
    </xf>
    <xf numFmtId="20" fontId="2" fillId="37" borderId="39" xfId="0" applyNumberFormat="1" applyFont="1" applyFill="1" applyBorder="1" applyAlignment="1">
      <alignment horizontal="center" vertical="center"/>
    </xf>
    <xf numFmtId="183" fontId="1" fillId="37" borderId="40" xfId="0" applyNumberFormat="1" applyFont="1" applyFill="1" applyBorder="1" applyAlignment="1">
      <alignment horizontal="center" vertical="center"/>
    </xf>
    <xf numFmtId="183" fontId="1" fillId="37" borderId="39" xfId="0" applyNumberFormat="1" applyFont="1" applyFill="1" applyBorder="1" applyAlignment="1">
      <alignment horizontal="center" vertical="center"/>
    </xf>
    <xf numFmtId="183" fontId="1" fillId="37" borderId="41" xfId="0" applyNumberFormat="1" applyFont="1" applyFill="1" applyBorder="1" applyAlignment="1">
      <alignment horizontal="center" vertical="center"/>
    </xf>
    <xf numFmtId="20" fontId="1" fillId="38" borderId="25" xfId="0" applyNumberFormat="1" applyFont="1" applyFill="1" applyBorder="1" applyAlignment="1">
      <alignment horizontal="center"/>
    </xf>
    <xf numFmtId="20" fontId="0" fillId="36" borderId="20" xfId="0" applyNumberFormat="1" applyFill="1" applyBorder="1" applyAlignment="1" applyProtection="1">
      <alignment horizontal="center" vertical="center"/>
      <protection locked="0"/>
    </xf>
    <xf numFmtId="20" fontId="0" fillId="36" borderId="31" xfId="0" applyNumberFormat="1" applyFill="1" applyBorder="1" applyAlignment="1" applyProtection="1">
      <alignment horizontal="center" vertical="center"/>
      <protection locked="0"/>
    </xf>
    <xf numFmtId="14" fontId="0" fillId="0" borderId="28" xfId="0" applyNumberFormat="1" applyFill="1" applyBorder="1" applyAlignment="1" applyProtection="1">
      <alignment horizontal="center" vertical="center"/>
      <protection locked="0"/>
    </xf>
    <xf numFmtId="20" fontId="1" fillId="37" borderId="25" xfId="0" applyNumberFormat="1" applyFont="1" applyFill="1" applyBorder="1" applyAlignment="1">
      <alignment horizontal="center"/>
    </xf>
    <xf numFmtId="0" fontId="1" fillId="37" borderId="22" xfId="0" applyNumberFormat="1" applyFont="1" applyFill="1" applyBorder="1" applyAlignment="1">
      <alignment horizontal="left" vertical="center" indent="1"/>
    </xf>
    <xf numFmtId="2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 vertical="top"/>
    </xf>
    <xf numFmtId="183" fontId="1" fillId="0" borderId="0" xfId="0" applyNumberFormat="1" applyFont="1" applyFill="1" applyBorder="1" applyAlignment="1">
      <alignment horizontal="center" vertical="center"/>
    </xf>
    <xf numFmtId="1" fontId="0" fillId="35" borderId="42" xfId="0" applyNumberFormat="1" applyFont="1" applyFill="1" applyBorder="1" applyAlignment="1">
      <alignment horizontal="center" vertical="center" wrapText="1"/>
    </xf>
    <xf numFmtId="1" fontId="0" fillId="35" borderId="18" xfId="0" applyNumberFormat="1" applyFont="1" applyFill="1" applyBorder="1" applyAlignment="1">
      <alignment horizontal="center" vertical="center" wrapText="1"/>
    </xf>
    <xf numFmtId="20" fontId="0" fillId="0" borderId="20" xfId="0" applyNumberFormat="1" applyBorder="1" applyAlignment="1" applyProtection="1">
      <alignment horizontal="center" vertical="center"/>
      <protection locked="0"/>
    </xf>
    <xf numFmtId="20" fontId="0" fillId="0" borderId="31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Fill="1" applyBorder="1" applyAlignment="1" applyProtection="1">
      <alignment horizontal="center" vertical="center"/>
      <protection locked="0"/>
    </xf>
    <xf numFmtId="20" fontId="0" fillId="35" borderId="28" xfId="0" applyNumberFormat="1" applyFill="1" applyBorder="1" applyAlignment="1">
      <alignment horizontal="center" vertical="center"/>
    </xf>
    <xf numFmtId="0" fontId="0" fillId="0" borderId="29" xfId="0" applyNumberFormat="1" applyBorder="1" applyAlignment="1" applyProtection="1">
      <alignment horizontal="center" vertical="center"/>
      <protection locked="0"/>
    </xf>
    <xf numFmtId="194" fontId="0" fillId="35" borderId="13" xfId="0" applyNumberFormat="1" applyFont="1" applyFill="1" applyBorder="1" applyAlignment="1">
      <alignment horizontal="center" vertical="center" wrapText="1"/>
    </xf>
    <xf numFmtId="20" fontId="0" fillId="35" borderId="2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horizontal="center" vertical="center"/>
    </xf>
    <xf numFmtId="20" fontId="0" fillId="34" borderId="0" xfId="0" applyNumberFormat="1" applyFont="1" applyFill="1" applyBorder="1" applyAlignment="1">
      <alignment horizontal="center" vertical="center"/>
    </xf>
    <xf numFmtId="16" fontId="0" fillId="34" borderId="0" xfId="0" applyNumberFormat="1" applyFont="1" applyFill="1" applyBorder="1" applyAlignment="1">
      <alignment horizontal="center" vertical="center" wrapText="1"/>
    </xf>
    <xf numFmtId="10" fontId="1" fillId="31" borderId="0" xfId="0" applyNumberFormat="1" applyFont="1" applyFill="1" applyBorder="1" applyAlignment="1">
      <alignment horizontal="center" vertical="center"/>
    </xf>
    <xf numFmtId="20" fontId="0" fillId="35" borderId="34" xfId="0" applyNumberFormat="1" applyFont="1" applyFill="1" applyBorder="1" applyAlignment="1">
      <alignment horizontal="center" vertical="center"/>
    </xf>
    <xf numFmtId="20" fontId="1" fillId="38" borderId="26" xfId="0" applyNumberFormat="1" applyFont="1" applyFill="1" applyBorder="1" applyAlignment="1" applyProtection="1">
      <alignment horizontal="center" vertical="center"/>
      <protection/>
    </xf>
    <xf numFmtId="0" fontId="0" fillId="38" borderId="23" xfId="0" applyFill="1" applyBorder="1" applyAlignment="1" applyProtection="1">
      <alignment horizontal="center" vertical="center"/>
      <protection/>
    </xf>
    <xf numFmtId="14" fontId="3" fillId="39" borderId="36" xfId="0" applyNumberFormat="1" applyFont="1" applyFill="1" applyBorder="1" applyAlignment="1">
      <alignment horizontal="left" vertical="top"/>
    </xf>
    <xf numFmtId="0" fontId="3" fillId="34" borderId="36" xfId="0" applyFont="1" applyFill="1" applyBorder="1" applyAlignment="1">
      <alignment horizontal="left" vertical="top"/>
    </xf>
    <xf numFmtId="0" fontId="1" fillId="38" borderId="25" xfId="0" applyFont="1" applyFill="1" applyBorder="1" applyAlignment="1" applyProtection="1">
      <alignment vertical="center" wrapText="1"/>
      <protection/>
    </xf>
    <xf numFmtId="0" fontId="0" fillId="38" borderId="27" xfId="0" applyFill="1" applyBorder="1" applyAlignment="1" applyProtection="1">
      <alignment vertical="center"/>
      <protection/>
    </xf>
    <xf numFmtId="20" fontId="0" fillId="38" borderId="18" xfId="0" applyNumberFormat="1" applyFill="1" applyBorder="1" applyAlignment="1" applyProtection="1">
      <alignment horizontal="center" vertical="top" wrapText="1"/>
      <protection/>
    </xf>
    <xf numFmtId="0" fontId="0" fillId="38" borderId="0" xfId="0" applyFill="1" applyAlignment="1">
      <alignment horizontal="center" vertical="top" wrapText="1"/>
    </xf>
    <xf numFmtId="0" fontId="0" fillId="38" borderId="13" xfId="0" applyFill="1" applyBorder="1" applyAlignment="1">
      <alignment horizontal="center" vertical="top" wrapText="1"/>
    </xf>
    <xf numFmtId="0" fontId="0" fillId="38" borderId="22" xfId="0" applyFill="1" applyBorder="1" applyAlignment="1">
      <alignment horizontal="center" vertical="top" wrapText="1"/>
    </xf>
    <xf numFmtId="0" fontId="0" fillId="38" borderId="27" xfId="0" applyFill="1" applyBorder="1" applyAlignment="1">
      <alignment horizontal="center" vertical="top" wrapText="1"/>
    </xf>
    <xf numFmtId="0" fontId="0" fillId="38" borderId="23" xfId="0" applyFill="1" applyBorder="1" applyAlignment="1">
      <alignment horizontal="center" vertical="top" wrapText="1"/>
    </xf>
    <xf numFmtId="20" fontId="0" fillId="38" borderId="24" xfId="0" applyNumberFormat="1" applyFill="1" applyBorder="1" applyAlignment="1" applyProtection="1">
      <alignment horizontal="center" wrapText="1"/>
      <protection/>
    </xf>
    <xf numFmtId="0" fontId="0" fillId="38" borderId="25" xfId="0" applyFill="1" applyBorder="1" applyAlignment="1">
      <alignment horizontal="center" wrapText="1"/>
    </xf>
    <xf numFmtId="0" fontId="0" fillId="38" borderId="26" xfId="0" applyFill="1" applyBorder="1" applyAlignment="1">
      <alignment horizontal="center" wrapText="1"/>
    </xf>
    <xf numFmtId="0" fontId="0" fillId="38" borderId="18" xfId="0" applyFill="1" applyBorder="1" applyAlignment="1">
      <alignment horizontal="center" wrapText="1"/>
    </xf>
    <xf numFmtId="0" fontId="0" fillId="38" borderId="0" xfId="0" applyFill="1" applyAlignment="1">
      <alignment horizontal="center" wrapText="1"/>
    </xf>
    <xf numFmtId="0" fontId="0" fillId="38" borderId="13" xfId="0" applyFill="1" applyBorder="1" applyAlignment="1">
      <alignment horizontal="center" wrapText="1"/>
    </xf>
    <xf numFmtId="0" fontId="0" fillId="35" borderId="43" xfId="0" applyFill="1" applyBorder="1" applyAlignment="1" applyProtection="1">
      <alignment/>
      <protection/>
    </xf>
    <xf numFmtId="0" fontId="0" fillId="35" borderId="44" xfId="0" applyFill="1" applyBorder="1" applyAlignment="1" applyProtection="1">
      <alignment/>
      <protection/>
    </xf>
    <xf numFmtId="49" fontId="0" fillId="0" borderId="27" xfId="0" applyNumberFormat="1" applyBorder="1" applyAlignment="1" applyProtection="1">
      <alignment horizontal="left" vertical="center" indent="1"/>
      <protection locked="0"/>
    </xf>
    <xf numFmtId="0" fontId="0" fillId="0" borderId="27" xfId="0" applyBorder="1" applyAlignment="1" applyProtection="1">
      <alignment horizontal="left" vertical="center" indent="1"/>
      <protection locked="0"/>
    </xf>
    <xf numFmtId="20" fontId="1" fillId="38" borderId="24" xfId="0" applyNumberFormat="1" applyFont="1" applyFill="1" applyBorder="1" applyAlignment="1" applyProtection="1">
      <alignment horizontal="left" vertical="center" indent="1"/>
      <protection/>
    </xf>
    <xf numFmtId="0" fontId="0" fillId="38" borderId="22" xfId="0" applyFill="1" applyBorder="1" applyAlignment="1" applyProtection="1">
      <alignment horizontal="left" vertical="center" indent="1"/>
      <protection/>
    </xf>
    <xf numFmtId="14" fontId="1" fillId="37" borderId="45" xfId="0" applyNumberFormat="1" applyFont="1" applyFill="1" applyBorder="1" applyAlignment="1">
      <alignment horizontal="center"/>
    </xf>
    <xf numFmtId="0" fontId="0" fillId="38" borderId="25" xfId="0" applyFill="1" applyBorder="1" applyAlignment="1">
      <alignment/>
    </xf>
    <xf numFmtId="182" fontId="0" fillId="0" borderId="35" xfId="0" applyNumberFormat="1" applyFont="1" applyBorder="1" applyAlignment="1" applyProtection="1">
      <alignment horizontal="center" vertical="center"/>
      <protection locked="0"/>
    </xf>
    <xf numFmtId="182" fontId="0" fillId="0" borderId="36" xfId="0" applyNumberFormat="1" applyFont="1" applyBorder="1" applyAlignment="1" applyProtection="1">
      <alignment horizontal="center" vertical="center"/>
      <protection locked="0"/>
    </xf>
    <xf numFmtId="14" fontId="1" fillId="35" borderId="0" xfId="0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1" fillId="34" borderId="46" xfId="0" applyFont="1" applyFill="1" applyBorder="1" applyAlignment="1">
      <alignment horizontal="left" vertical="center" wrapText="1" indent="1"/>
    </xf>
    <xf numFmtId="0" fontId="1" fillId="34" borderId="47" xfId="0" applyFont="1" applyFill="1" applyBorder="1" applyAlignment="1">
      <alignment horizontal="left" vertical="center" wrapText="1" indent="1"/>
    </xf>
    <xf numFmtId="0" fontId="1" fillId="37" borderId="24" xfId="0" applyNumberFormat="1" applyFont="1" applyFill="1" applyBorder="1" applyAlignment="1">
      <alignment horizontal="left" vertical="center" indent="1"/>
    </xf>
    <xf numFmtId="0" fontId="1" fillId="37" borderId="26" xfId="0" applyNumberFormat="1" applyFont="1" applyFill="1" applyBorder="1" applyAlignment="1">
      <alignment horizontal="left" vertical="center" indent="1"/>
    </xf>
    <xf numFmtId="0" fontId="0" fillId="38" borderId="22" xfId="0" applyFill="1" applyBorder="1" applyAlignment="1">
      <alignment horizontal="left" vertical="center" indent="1"/>
    </xf>
    <xf numFmtId="0" fontId="0" fillId="38" borderId="23" xfId="0" applyFill="1" applyBorder="1" applyAlignment="1">
      <alignment horizontal="left" vertical="center" indent="1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14" fontId="1" fillId="35" borderId="35" xfId="0" applyNumberFormat="1" applyFont="1" applyFill="1" applyBorder="1" applyAlignment="1">
      <alignment horizontal="right" vertical="center"/>
    </xf>
    <xf numFmtId="14" fontId="1" fillId="35" borderId="37" xfId="0" applyNumberFormat="1" applyFont="1" applyFill="1" applyBorder="1" applyAlignment="1">
      <alignment horizontal="right" vertical="center"/>
    </xf>
    <xf numFmtId="14" fontId="0" fillId="0" borderId="36" xfId="0" applyNumberFormat="1" applyFont="1" applyFill="1" applyBorder="1" applyAlignment="1" applyProtection="1">
      <alignment horizontal="center" vertical="center"/>
      <protection locked="0"/>
    </xf>
    <xf numFmtId="14" fontId="0" fillId="0" borderId="37" xfId="0" applyNumberFormat="1" applyFont="1" applyFill="1" applyBorder="1" applyAlignment="1" applyProtection="1">
      <alignment horizontal="center" vertical="center"/>
      <protection locked="0"/>
    </xf>
    <xf numFmtId="20" fontId="1" fillId="35" borderId="35" xfId="0" applyNumberFormat="1" applyFont="1" applyFill="1" applyBorder="1" applyAlignment="1">
      <alignment horizontal="right" vertical="center"/>
    </xf>
    <xf numFmtId="20" fontId="1" fillId="35" borderId="36" xfId="0" applyNumberFormat="1" applyFont="1" applyFill="1" applyBorder="1" applyAlignment="1">
      <alignment horizontal="right" vertical="center"/>
    </xf>
    <xf numFmtId="20" fontId="1" fillId="37" borderId="25" xfId="0" applyNumberFormat="1" applyFont="1" applyFill="1" applyBorder="1" applyAlignment="1">
      <alignment horizontal="center"/>
    </xf>
    <xf numFmtId="20" fontId="0" fillId="38" borderId="25" xfId="0" applyNumberFormat="1" applyFill="1" applyBorder="1" applyAlignment="1">
      <alignment horizontal="center"/>
    </xf>
    <xf numFmtId="0" fontId="0" fillId="34" borderId="24" xfId="0" applyFill="1" applyBorder="1" applyAlignment="1" applyProtection="1">
      <alignment horizontal="right" indent="2"/>
      <protection/>
    </xf>
    <xf numFmtId="0" fontId="0" fillId="34" borderId="25" xfId="0" applyFill="1" applyBorder="1" applyAlignment="1" applyProtection="1">
      <alignment horizontal="right" indent="2"/>
      <protection/>
    </xf>
    <xf numFmtId="0" fontId="0" fillId="34" borderId="26" xfId="0" applyFill="1" applyBorder="1" applyAlignment="1" applyProtection="1">
      <alignment horizontal="right" indent="2"/>
      <protection/>
    </xf>
    <xf numFmtId="0" fontId="0" fillId="34" borderId="18" xfId="0" applyFill="1" applyBorder="1" applyAlignment="1" applyProtection="1">
      <alignment horizontal="right" indent="2"/>
      <protection/>
    </xf>
    <xf numFmtId="0" fontId="0" fillId="34" borderId="0" xfId="0" applyFill="1" applyBorder="1" applyAlignment="1" applyProtection="1">
      <alignment horizontal="right" indent="2"/>
      <protection/>
    </xf>
    <xf numFmtId="0" fontId="0" fillId="34" borderId="13" xfId="0" applyFill="1" applyBorder="1" applyAlignment="1" applyProtection="1">
      <alignment horizontal="right" indent="2"/>
      <protection/>
    </xf>
    <xf numFmtId="0" fontId="0" fillId="34" borderId="22" xfId="0" applyFill="1" applyBorder="1" applyAlignment="1" applyProtection="1">
      <alignment horizontal="right" indent="2"/>
      <protection/>
    </xf>
    <xf numFmtId="0" fontId="0" fillId="34" borderId="27" xfId="0" applyFill="1" applyBorder="1" applyAlignment="1" applyProtection="1">
      <alignment horizontal="right" indent="2"/>
      <protection/>
    </xf>
    <xf numFmtId="0" fontId="0" fillId="34" borderId="23" xfId="0" applyFill="1" applyBorder="1" applyAlignment="1" applyProtection="1">
      <alignment horizontal="right" indent="2"/>
      <protection/>
    </xf>
    <xf numFmtId="14" fontId="0" fillId="40" borderId="22" xfId="0" applyNumberFormat="1" applyFont="1" applyFill="1" applyBorder="1" applyAlignment="1">
      <alignment horizontal="center" vertical="top"/>
    </xf>
    <xf numFmtId="14" fontId="0" fillId="40" borderId="27" xfId="0" applyNumberFormat="1" applyFont="1" applyFill="1" applyBorder="1" applyAlignment="1">
      <alignment horizontal="center" vertical="top"/>
    </xf>
    <xf numFmtId="14" fontId="0" fillId="40" borderId="23" xfId="0" applyNumberFormat="1" applyFont="1" applyFill="1" applyBorder="1" applyAlignment="1">
      <alignment horizontal="center" vertical="top"/>
    </xf>
    <xf numFmtId="14" fontId="1" fillId="37" borderId="24" xfId="0" applyNumberFormat="1" applyFont="1" applyFill="1" applyBorder="1" applyAlignment="1">
      <alignment horizontal="center" vertical="center"/>
    </xf>
    <xf numFmtId="0" fontId="0" fillId="38" borderId="22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left" vertical="center" wrapText="1" indent="1"/>
    </xf>
    <xf numFmtId="0" fontId="1" fillId="34" borderId="23" xfId="0" applyFont="1" applyFill="1" applyBorder="1" applyAlignment="1">
      <alignment horizontal="left" vertical="center" wrapText="1" indent="1"/>
    </xf>
    <xf numFmtId="0" fontId="0" fillId="0" borderId="25" xfId="0" applyBorder="1" applyAlignment="1">
      <alignment horizontal="center"/>
    </xf>
    <xf numFmtId="14" fontId="1" fillId="35" borderId="46" xfId="0" applyNumberFormat="1" applyFont="1" applyFill="1" applyBorder="1" applyAlignment="1">
      <alignment horizontal="left" vertical="center" wrapText="1" indent="1"/>
    </xf>
    <xf numFmtId="0" fontId="1" fillId="34" borderId="47" xfId="0" applyFont="1" applyFill="1" applyBorder="1" applyAlignment="1">
      <alignment horizontal="left" vertical="center" indent="1"/>
    </xf>
    <xf numFmtId="14" fontId="0" fillId="0" borderId="2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4" fontId="4" fillId="38" borderId="24" xfId="0" applyNumberFormat="1" applyFont="1" applyFill="1" applyBorder="1" applyAlignment="1">
      <alignment horizontal="center" vertical="center"/>
    </xf>
    <xf numFmtId="0" fontId="4" fillId="38" borderId="25" xfId="0" applyFont="1" applyFill="1" applyBorder="1" applyAlignment="1">
      <alignment horizontal="center" vertical="center"/>
    </xf>
    <xf numFmtId="0" fontId="4" fillId="38" borderId="26" xfId="0" applyFont="1" applyFill="1" applyBorder="1" applyAlignment="1">
      <alignment horizontal="center" vertical="center"/>
    </xf>
    <xf numFmtId="0" fontId="0" fillId="0" borderId="48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49" fontId="0" fillId="0" borderId="27" xfId="0" applyNumberFormat="1" applyFont="1" applyBorder="1" applyAlignment="1" applyProtection="1">
      <alignment horizontal="left" vertical="center" indent="1"/>
      <protection locked="0"/>
    </xf>
    <xf numFmtId="49" fontId="0" fillId="0" borderId="23" xfId="0" applyNumberFormat="1" applyFont="1" applyBorder="1" applyAlignment="1" applyProtection="1">
      <alignment horizontal="left" vertical="center" indent="1"/>
      <protection locked="0"/>
    </xf>
    <xf numFmtId="49" fontId="0" fillId="0" borderId="48" xfId="0" applyNumberFormat="1" applyBorder="1" applyAlignment="1" applyProtection="1">
      <alignment horizontal="left" vertical="center" indent="1"/>
      <protection locked="0"/>
    </xf>
    <xf numFmtId="0" fontId="1" fillId="34" borderId="22" xfId="0" applyFont="1" applyFill="1" applyBorder="1" applyAlignment="1">
      <alignment horizontal="left" vertical="center" indent="1"/>
    </xf>
    <xf numFmtId="0" fontId="1" fillId="34" borderId="23" xfId="0" applyFont="1" applyFill="1" applyBorder="1" applyAlignment="1">
      <alignment horizontal="left" vertical="center" inden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Rot" xfId="50"/>
    <cellStyle name="Rote Zei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2"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  <dxf>
      <font>
        <b/>
        <i val="0"/>
        <color indexed="8"/>
      </font>
      <fill>
        <patternFill patternType="solid">
          <fgColor indexed="9"/>
          <bgColor theme="0" tint="-0.0499799996614456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</xdr:colOff>
      <xdr:row>4</xdr:row>
      <xdr:rowOff>38100</xdr:rowOff>
    </xdr:from>
    <xdr:to>
      <xdr:col>33</xdr:col>
      <xdr:colOff>638175</xdr:colOff>
      <xdr:row>7</xdr:row>
      <xdr:rowOff>228600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773025" y="11620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B1:AP55"/>
  <sheetViews>
    <sheetView showGridLines="0" showRowColHeaders="0" tabSelected="1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">
        <v>70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/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/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/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/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42370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81" t="s">
        <v>26</v>
      </c>
      <c r="J12" s="81" t="s">
        <v>28</v>
      </c>
      <c r="K12" s="81" t="s">
        <v>28</v>
      </c>
      <c r="L12" s="81" t="s">
        <v>29</v>
      </c>
      <c r="M12" s="8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42370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114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11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 aca="true" t="shared" si="0" ref="R14:R44"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1" ref="V14:V44">IF(ISNUMBER(B14),IF(WEEKDAY(B14,1)=1,1,0),0)</f>
        <v>0</v>
      </c>
      <c r="W14" s="106">
        <f aca="true" t="shared" si="2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X14" s="106">
        <f aca="true" t="shared" si="3" ref="X14:X44">IF(ISNUMBER(B14),IF(OR(B14=Weihnachtstag_1_1,B14=Weihnachtstag_2_1,B14=Tag_der_Arbeit_1),1,0),0)</f>
        <v>0</v>
      </c>
      <c r="Y14" s="106">
        <f aca="true" t="shared" si="4" ref="Y14:Y44">IF(ISNUMBER(B14),IF(B14=Heiligabend_1,1,0),0)</f>
        <v>0</v>
      </c>
      <c r="Z14" s="106">
        <f aca="true" t="shared" si="5" ref="Z14:Z44">IF(ISNUMBER(B14),IF(B14=Sylvester_1,1,0),0)</f>
        <v>0</v>
      </c>
      <c r="AA14" s="106">
        <f aca="true" t="shared" si="6" ref="AA14:AA44">IF(ISNUMBER(B14),IF(WEEKDAY(B14+1,1)=1,1,0),0)</f>
        <v>0</v>
      </c>
      <c r="AB14" s="106">
        <f aca="true" t="shared" si="7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8" ref="AC14:AC44">IF(ISNUMBER(B14),IF(OR(B14+1=Weihnachtstag_1_1,B14+1=Weihnachtstag_2_1,B14+1=Tag_der_Arbeit_1),1,0),0)</f>
        <v>0</v>
      </c>
      <c r="AD14" s="107">
        <f aca="true" t="shared" si="9" ref="AD14:AD44">IF(ISNUMBER(B14),IF(B14+1=Heiligabend_1,1,0),0)</f>
        <v>0</v>
      </c>
      <c r="AE14" s="107">
        <f aca="true" t="shared" si="10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42371</v>
      </c>
      <c r="C15" s="64"/>
      <c r="D15" s="64"/>
      <c r="E15" s="108"/>
      <c r="F15" s="108"/>
      <c r="G15" s="98"/>
      <c r="H15" s="98"/>
      <c r="I15" s="114">
        <f>IF(P15=1,+(S15-R15)-(U15-T15),"")</f>
      </c>
      <c r="J15" s="114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114">
        <f>IF(P15=1,IF(Q15=1,+MAX(0,MIN(S15,1+4/24)-MAX(R15,24/24))-MAX(0,MIN(U15,1+4/24)-MAX(T15,24/24))+0,0),"")</f>
      </c>
      <c r="L15" s="120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1" ref="P15:P44">IF(AND(B15&lt;&gt;"",C15&lt;&gt;"",OR(D15&lt;&gt;"",E15&lt;&gt;"")),1,0)</f>
        <v>0</v>
      </c>
      <c r="Q15" s="72">
        <f>IF(H15&lt;&gt;"",0,1)</f>
        <v>1</v>
      </c>
      <c r="R15" s="113">
        <f t="shared" si="0"/>
        <v>0</v>
      </c>
      <c r="S15" s="113">
        <f>IF(D15="",0,IF(MOD(D15,1)&gt;R15,MOD(D15,1),MOD(D15,1)+1))</f>
        <v>0</v>
      </c>
      <c r="T15" s="113">
        <f>IF(MOD(E15,1)&gt;R15,MIN(MAX(MOD(E15,1),R15),S15),MIN(MAX(MOD(E15,1)+1,R15),S15))</f>
        <v>0</v>
      </c>
      <c r="U15" s="113">
        <f>IF(MOD(F15,1)&gt;T15,MIN(MAX(MOD(F15,1),T15),S15),MIN(MAX(MOD(F15,1)+1,T15),S15))</f>
        <v>0</v>
      </c>
      <c r="V15" s="72">
        <f t="shared" si="1"/>
        <v>0</v>
      </c>
      <c r="W15" s="106">
        <f t="shared" si="2"/>
        <v>0</v>
      </c>
      <c r="X15" s="106">
        <f t="shared" si="3"/>
        <v>0</v>
      </c>
      <c r="Y15" s="106">
        <f t="shared" si="4"/>
        <v>0</v>
      </c>
      <c r="Z15" s="106">
        <f t="shared" si="5"/>
        <v>0</v>
      </c>
      <c r="AA15" s="106">
        <f t="shared" si="6"/>
        <v>1</v>
      </c>
      <c r="AB15" s="106">
        <f t="shared" si="7"/>
        <v>0</v>
      </c>
      <c r="AC15" s="107">
        <f t="shared" si="8"/>
        <v>0</v>
      </c>
      <c r="AD15" s="107">
        <f t="shared" si="9"/>
        <v>0</v>
      </c>
      <c r="AE15" s="107">
        <f t="shared" si="10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2" ref="B16:B44">IF(B15&lt;&gt;"",IF(MONTH(Beginndatum_1)=MONTH(B15+1),B15+1,""),"")</f>
        <v>42372</v>
      </c>
      <c r="C16" s="64"/>
      <c r="D16" s="64"/>
      <c r="E16" s="108"/>
      <c r="F16" s="108"/>
      <c r="G16" s="98"/>
      <c r="H16" s="98"/>
      <c r="I16" s="77">
        <f aca="true" t="shared" si="13" ref="I16:I44">IF(P16=1,+(S16-R16)-(U16-T16),"")</f>
      </c>
      <c r="J16" s="78">
        <f aca="true" t="shared" si="14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5" ref="K16:K44">IF(P16=1,IF(Q16=1,+MAX(0,MIN(S16,1+4/24)-MAX(R16,24/24))-MAX(0,MIN(U16,1+4/24)-MAX(T16,24/24))+0,0),"")</f>
      </c>
      <c r="L16" s="78">
        <f aca="true" t="shared" si="16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17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18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1"/>
        <v>0</v>
      </c>
      <c r="Q16" s="72">
        <f aca="true" t="shared" si="19" ref="Q16:Q44">IF(H16&lt;&gt;"",0,1)</f>
        <v>1</v>
      </c>
      <c r="R16" s="113">
        <f t="shared" si="0"/>
        <v>0</v>
      </c>
      <c r="S16" s="113">
        <f aca="true" t="shared" si="20" ref="S16:S44">IF(D16="",0,IF(MOD(D16,1)&gt;R16,MOD(D16,1),MOD(D16,1)+1))</f>
        <v>0</v>
      </c>
      <c r="T16" s="113">
        <f aca="true" t="shared" si="21" ref="T16:T44">IF(MOD(E16,1)&gt;R16,MIN(MAX(MOD(E16,1),R16),S16),MIN(MAX(MOD(E16,1)+1,R16),S16))</f>
        <v>0</v>
      </c>
      <c r="U16" s="113">
        <f aca="true" t="shared" si="22" ref="U16:U44">IF(MOD(F16,1)&gt;T16,MIN(MAX(MOD(F16,1),T16),S16),MIN(MAX(MOD(F16,1)+1,T16),S16))</f>
        <v>0</v>
      </c>
      <c r="V16" s="72">
        <f t="shared" si="1"/>
        <v>1</v>
      </c>
      <c r="W16" s="106">
        <f t="shared" si="2"/>
        <v>0</v>
      </c>
      <c r="X16" s="106">
        <f t="shared" si="3"/>
        <v>0</v>
      </c>
      <c r="Y16" s="106">
        <f t="shared" si="4"/>
        <v>0</v>
      </c>
      <c r="Z16" s="106">
        <f t="shared" si="5"/>
        <v>0</v>
      </c>
      <c r="AA16" s="106">
        <f t="shared" si="6"/>
        <v>0</v>
      </c>
      <c r="AB16" s="106">
        <f t="shared" si="7"/>
        <v>0</v>
      </c>
      <c r="AC16" s="107">
        <f t="shared" si="8"/>
        <v>0</v>
      </c>
      <c r="AD16" s="107">
        <f t="shared" si="9"/>
        <v>0</v>
      </c>
      <c r="AE16" s="107">
        <f t="shared" si="10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2"/>
        <v>42373</v>
      </c>
      <c r="C17" s="64"/>
      <c r="D17" s="64"/>
      <c r="E17" s="108"/>
      <c r="F17" s="108"/>
      <c r="G17" s="98"/>
      <c r="H17" s="98"/>
      <c r="I17" s="77">
        <f t="shared" si="13"/>
      </c>
      <c r="J17" s="78">
        <f t="shared" si="14"/>
      </c>
      <c r="K17" s="77">
        <f t="shared" si="15"/>
      </c>
      <c r="L17" s="78">
        <f t="shared" si="16"/>
      </c>
      <c r="M17" s="79">
        <f t="shared" si="17"/>
      </c>
      <c r="N17" s="80">
        <f t="shared" si="18"/>
      </c>
      <c r="O17" s="70"/>
      <c r="P17" s="72">
        <f t="shared" si="11"/>
        <v>0</v>
      </c>
      <c r="Q17" s="72">
        <f t="shared" si="19"/>
        <v>1</v>
      </c>
      <c r="R17" s="113">
        <f t="shared" si="0"/>
        <v>0</v>
      </c>
      <c r="S17" s="113">
        <f t="shared" si="20"/>
        <v>0</v>
      </c>
      <c r="T17" s="113">
        <f t="shared" si="21"/>
        <v>0</v>
      </c>
      <c r="U17" s="113">
        <f t="shared" si="22"/>
        <v>0</v>
      </c>
      <c r="V17" s="72">
        <f t="shared" si="1"/>
        <v>0</v>
      </c>
      <c r="W17" s="106">
        <f t="shared" si="2"/>
        <v>0</v>
      </c>
      <c r="X17" s="106">
        <f t="shared" si="3"/>
        <v>0</v>
      </c>
      <c r="Y17" s="106">
        <f t="shared" si="4"/>
        <v>0</v>
      </c>
      <c r="Z17" s="106">
        <f t="shared" si="5"/>
        <v>0</v>
      </c>
      <c r="AA17" s="106">
        <f t="shared" si="6"/>
        <v>0</v>
      </c>
      <c r="AB17" s="106">
        <f t="shared" si="7"/>
        <v>0</v>
      </c>
      <c r="AC17" s="107">
        <f t="shared" si="8"/>
        <v>0</v>
      </c>
      <c r="AD17" s="107">
        <f t="shared" si="9"/>
        <v>0</v>
      </c>
      <c r="AE17" s="107">
        <f t="shared" si="10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2"/>
        <v>42374</v>
      </c>
      <c r="C18" s="64"/>
      <c r="D18" s="64"/>
      <c r="E18" s="108"/>
      <c r="F18" s="108"/>
      <c r="G18" s="98"/>
      <c r="H18" s="98"/>
      <c r="I18" s="77">
        <f t="shared" si="13"/>
      </c>
      <c r="J18" s="78">
        <f t="shared" si="14"/>
      </c>
      <c r="K18" s="77">
        <f t="shared" si="15"/>
      </c>
      <c r="L18" s="78">
        <f t="shared" si="16"/>
      </c>
      <c r="M18" s="79">
        <f t="shared" si="17"/>
      </c>
      <c r="N18" s="80">
        <f t="shared" si="18"/>
      </c>
      <c r="O18" s="70"/>
      <c r="P18" s="72">
        <f t="shared" si="11"/>
        <v>0</v>
      </c>
      <c r="Q18" s="72">
        <f t="shared" si="19"/>
        <v>1</v>
      </c>
      <c r="R18" s="113">
        <f t="shared" si="0"/>
        <v>0</v>
      </c>
      <c r="S18" s="113">
        <f t="shared" si="20"/>
        <v>0</v>
      </c>
      <c r="T18" s="113">
        <f t="shared" si="21"/>
        <v>0</v>
      </c>
      <c r="U18" s="113">
        <f t="shared" si="22"/>
        <v>0</v>
      </c>
      <c r="V18" s="72">
        <f t="shared" si="1"/>
        <v>0</v>
      </c>
      <c r="W18" s="106">
        <f t="shared" si="2"/>
        <v>0</v>
      </c>
      <c r="X18" s="106">
        <f t="shared" si="3"/>
        <v>0</v>
      </c>
      <c r="Y18" s="106">
        <f t="shared" si="4"/>
        <v>0</v>
      </c>
      <c r="Z18" s="106">
        <f t="shared" si="5"/>
        <v>0</v>
      </c>
      <c r="AA18" s="106">
        <f t="shared" si="6"/>
        <v>0</v>
      </c>
      <c r="AB18" s="106">
        <f t="shared" si="7"/>
        <v>1</v>
      </c>
      <c r="AC18" s="107">
        <f t="shared" si="8"/>
        <v>0</v>
      </c>
      <c r="AD18" s="107">
        <f t="shared" si="9"/>
        <v>0</v>
      </c>
      <c r="AE18" s="107">
        <f t="shared" si="10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2"/>
        <v>42375</v>
      </c>
      <c r="C19" s="64"/>
      <c r="D19" s="64"/>
      <c r="E19" s="108"/>
      <c r="F19" s="108"/>
      <c r="G19" s="98"/>
      <c r="H19" s="98"/>
      <c r="I19" s="77">
        <f t="shared" si="13"/>
      </c>
      <c r="J19" s="78">
        <f t="shared" si="14"/>
      </c>
      <c r="K19" s="77">
        <f t="shared" si="15"/>
      </c>
      <c r="L19" s="78">
        <f t="shared" si="16"/>
      </c>
      <c r="M19" s="79">
        <f t="shared" si="17"/>
      </c>
      <c r="N19" s="80">
        <f t="shared" si="18"/>
      </c>
      <c r="O19" s="70"/>
      <c r="P19" s="72">
        <f t="shared" si="11"/>
        <v>0</v>
      </c>
      <c r="Q19" s="72">
        <f t="shared" si="19"/>
        <v>1</v>
      </c>
      <c r="R19" s="113">
        <f t="shared" si="0"/>
        <v>0</v>
      </c>
      <c r="S19" s="113">
        <f t="shared" si="20"/>
        <v>0</v>
      </c>
      <c r="T19" s="113">
        <f t="shared" si="21"/>
        <v>0</v>
      </c>
      <c r="U19" s="113">
        <f t="shared" si="22"/>
        <v>0</v>
      </c>
      <c r="V19" s="72">
        <f t="shared" si="1"/>
        <v>0</v>
      </c>
      <c r="W19" s="106">
        <f t="shared" si="2"/>
        <v>1</v>
      </c>
      <c r="X19" s="106">
        <f t="shared" si="3"/>
        <v>0</v>
      </c>
      <c r="Y19" s="106">
        <f t="shared" si="4"/>
        <v>0</v>
      </c>
      <c r="Z19" s="106">
        <f t="shared" si="5"/>
        <v>0</v>
      </c>
      <c r="AA19" s="106">
        <f t="shared" si="6"/>
        <v>0</v>
      </c>
      <c r="AB19" s="106">
        <f t="shared" si="7"/>
        <v>0</v>
      </c>
      <c r="AC19" s="107">
        <f t="shared" si="8"/>
        <v>0</v>
      </c>
      <c r="AD19" s="107">
        <f t="shared" si="9"/>
        <v>0</v>
      </c>
      <c r="AE19" s="107">
        <f t="shared" si="10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2"/>
        <v>42376</v>
      </c>
      <c r="C20" s="64"/>
      <c r="D20" s="64"/>
      <c r="E20" s="108"/>
      <c r="F20" s="108"/>
      <c r="G20" s="98"/>
      <c r="H20" s="98"/>
      <c r="I20" s="77">
        <f t="shared" si="13"/>
      </c>
      <c r="J20" s="78">
        <f t="shared" si="14"/>
      </c>
      <c r="K20" s="77">
        <f t="shared" si="15"/>
      </c>
      <c r="L20" s="78">
        <f t="shared" si="16"/>
      </c>
      <c r="M20" s="79">
        <f t="shared" si="17"/>
      </c>
      <c r="N20" s="80">
        <f t="shared" si="18"/>
      </c>
      <c r="O20" s="70"/>
      <c r="P20" s="72">
        <f t="shared" si="11"/>
        <v>0</v>
      </c>
      <c r="Q20" s="72">
        <f t="shared" si="19"/>
        <v>1</v>
      </c>
      <c r="R20" s="113">
        <f t="shared" si="0"/>
        <v>0</v>
      </c>
      <c r="S20" s="113">
        <f t="shared" si="20"/>
        <v>0</v>
      </c>
      <c r="T20" s="113">
        <f t="shared" si="21"/>
        <v>0</v>
      </c>
      <c r="U20" s="113">
        <f t="shared" si="22"/>
        <v>0</v>
      </c>
      <c r="V20" s="72">
        <f t="shared" si="1"/>
        <v>0</v>
      </c>
      <c r="W20" s="106">
        <f t="shared" si="2"/>
        <v>0</v>
      </c>
      <c r="X20" s="106">
        <f t="shared" si="3"/>
        <v>0</v>
      </c>
      <c r="Y20" s="106">
        <f t="shared" si="4"/>
        <v>0</v>
      </c>
      <c r="Z20" s="106">
        <f t="shared" si="5"/>
        <v>0</v>
      </c>
      <c r="AA20" s="106">
        <f t="shared" si="6"/>
        <v>0</v>
      </c>
      <c r="AB20" s="106">
        <f t="shared" si="7"/>
        <v>0</v>
      </c>
      <c r="AC20" s="107">
        <f t="shared" si="8"/>
        <v>0</v>
      </c>
      <c r="AD20" s="107">
        <f t="shared" si="9"/>
        <v>0</v>
      </c>
      <c r="AE20" s="107">
        <f t="shared" si="10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2"/>
        <v>42377</v>
      </c>
      <c r="C21" s="64"/>
      <c r="D21" s="64"/>
      <c r="E21" s="108"/>
      <c r="F21" s="108"/>
      <c r="G21" s="98"/>
      <c r="H21" s="98"/>
      <c r="I21" s="77">
        <f t="shared" si="13"/>
      </c>
      <c r="J21" s="78">
        <f t="shared" si="14"/>
      </c>
      <c r="K21" s="77">
        <f t="shared" si="15"/>
      </c>
      <c r="L21" s="78">
        <f t="shared" si="16"/>
      </c>
      <c r="M21" s="79">
        <f t="shared" si="17"/>
      </c>
      <c r="N21" s="80">
        <f t="shared" si="18"/>
      </c>
      <c r="O21" s="70"/>
      <c r="P21" s="72">
        <f t="shared" si="11"/>
        <v>0</v>
      </c>
      <c r="Q21" s="72">
        <f t="shared" si="19"/>
        <v>1</v>
      </c>
      <c r="R21" s="113">
        <f t="shared" si="0"/>
        <v>0</v>
      </c>
      <c r="S21" s="113">
        <f t="shared" si="20"/>
        <v>0</v>
      </c>
      <c r="T21" s="113">
        <f t="shared" si="21"/>
        <v>0</v>
      </c>
      <c r="U21" s="113">
        <f t="shared" si="22"/>
        <v>0</v>
      </c>
      <c r="V21" s="72">
        <f t="shared" si="1"/>
        <v>0</v>
      </c>
      <c r="W21" s="106">
        <f t="shared" si="2"/>
        <v>0</v>
      </c>
      <c r="X21" s="106">
        <f t="shared" si="3"/>
        <v>0</v>
      </c>
      <c r="Y21" s="106">
        <f t="shared" si="4"/>
        <v>0</v>
      </c>
      <c r="Z21" s="106">
        <f t="shared" si="5"/>
        <v>0</v>
      </c>
      <c r="AA21" s="106">
        <f t="shared" si="6"/>
        <v>0</v>
      </c>
      <c r="AB21" s="106">
        <f t="shared" si="7"/>
        <v>0</v>
      </c>
      <c r="AC21" s="107">
        <f t="shared" si="8"/>
        <v>0</v>
      </c>
      <c r="AD21" s="107">
        <f t="shared" si="9"/>
        <v>0</v>
      </c>
      <c r="AE21" s="107">
        <f t="shared" si="10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2"/>
        <v>42378</v>
      </c>
      <c r="C22" s="64"/>
      <c r="D22" s="64"/>
      <c r="E22" s="108"/>
      <c r="F22" s="108"/>
      <c r="G22" s="98"/>
      <c r="H22" s="98"/>
      <c r="I22" s="77">
        <f t="shared" si="13"/>
      </c>
      <c r="J22" s="78">
        <f t="shared" si="14"/>
      </c>
      <c r="K22" s="77">
        <f t="shared" si="15"/>
      </c>
      <c r="L22" s="78">
        <f t="shared" si="16"/>
      </c>
      <c r="M22" s="79">
        <f t="shared" si="17"/>
      </c>
      <c r="N22" s="80">
        <f t="shared" si="18"/>
      </c>
      <c r="O22" s="70"/>
      <c r="P22" s="72">
        <f t="shared" si="11"/>
        <v>0</v>
      </c>
      <c r="Q22" s="72">
        <f t="shared" si="19"/>
        <v>1</v>
      </c>
      <c r="R22" s="113">
        <f t="shared" si="0"/>
        <v>0</v>
      </c>
      <c r="S22" s="113">
        <f t="shared" si="20"/>
        <v>0</v>
      </c>
      <c r="T22" s="113">
        <f t="shared" si="21"/>
        <v>0</v>
      </c>
      <c r="U22" s="113">
        <f t="shared" si="22"/>
        <v>0</v>
      </c>
      <c r="V22" s="72">
        <f t="shared" si="1"/>
        <v>0</v>
      </c>
      <c r="W22" s="106">
        <f t="shared" si="2"/>
        <v>0</v>
      </c>
      <c r="X22" s="106">
        <f t="shared" si="3"/>
        <v>0</v>
      </c>
      <c r="Y22" s="106">
        <f t="shared" si="4"/>
        <v>0</v>
      </c>
      <c r="Z22" s="106">
        <f t="shared" si="5"/>
        <v>0</v>
      </c>
      <c r="AA22" s="106">
        <f t="shared" si="6"/>
        <v>1</v>
      </c>
      <c r="AB22" s="106">
        <f t="shared" si="7"/>
        <v>0</v>
      </c>
      <c r="AC22" s="107">
        <f t="shared" si="8"/>
        <v>0</v>
      </c>
      <c r="AD22" s="107">
        <f t="shared" si="9"/>
        <v>0</v>
      </c>
      <c r="AE22" s="107">
        <f t="shared" si="10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2"/>
        <v>42379</v>
      </c>
      <c r="C23" s="64"/>
      <c r="D23" s="64"/>
      <c r="E23" s="108"/>
      <c r="F23" s="108"/>
      <c r="G23" s="98"/>
      <c r="H23" s="98"/>
      <c r="I23" s="77">
        <f t="shared" si="13"/>
      </c>
      <c r="J23" s="78">
        <f t="shared" si="14"/>
      </c>
      <c r="K23" s="77">
        <f t="shared" si="15"/>
      </c>
      <c r="L23" s="78">
        <f t="shared" si="16"/>
      </c>
      <c r="M23" s="79">
        <f t="shared" si="17"/>
      </c>
      <c r="N23" s="80">
        <f t="shared" si="18"/>
      </c>
      <c r="O23" s="70"/>
      <c r="P23" s="72">
        <f t="shared" si="11"/>
        <v>0</v>
      </c>
      <c r="Q23" s="72">
        <f t="shared" si="19"/>
        <v>1</v>
      </c>
      <c r="R23" s="113">
        <f t="shared" si="0"/>
        <v>0</v>
      </c>
      <c r="S23" s="113">
        <f t="shared" si="20"/>
        <v>0</v>
      </c>
      <c r="T23" s="113">
        <f t="shared" si="21"/>
        <v>0</v>
      </c>
      <c r="U23" s="113">
        <f t="shared" si="22"/>
        <v>0</v>
      </c>
      <c r="V23" s="72">
        <f t="shared" si="1"/>
        <v>1</v>
      </c>
      <c r="W23" s="106">
        <f t="shared" si="2"/>
        <v>0</v>
      </c>
      <c r="X23" s="106">
        <f t="shared" si="3"/>
        <v>0</v>
      </c>
      <c r="Y23" s="106">
        <f t="shared" si="4"/>
        <v>0</v>
      </c>
      <c r="Z23" s="106">
        <f t="shared" si="5"/>
        <v>0</v>
      </c>
      <c r="AA23" s="106">
        <f t="shared" si="6"/>
        <v>0</v>
      </c>
      <c r="AB23" s="106">
        <f t="shared" si="7"/>
        <v>0</v>
      </c>
      <c r="AC23" s="107">
        <f t="shared" si="8"/>
        <v>0</v>
      </c>
      <c r="AD23" s="107">
        <f t="shared" si="9"/>
        <v>0</v>
      </c>
      <c r="AE23" s="107">
        <f t="shared" si="10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2"/>
        <v>42380</v>
      </c>
      <c r="C24" s="64"/>
      <c r="D24" s="64"/>
      <c r="E24" s="108"/>
      <c r="F24" s="108"/>
      <c r="G24" s="98"/>
      <c r="H24" s="98"/>
      <c r="I24" s="77">
        <f t="shared" si="13"/>
      </c>
      <c r="J24" s="78">
        <f t="shared" si="14"/>
      </c>
      <c r="K24" s="77">
        <f t="shared" si="15"/>
      </c>
      <c r="L24" s="78">
        <f t="shared" si="16"/>
      </c>
      <c r="M24" s="79">
        <f t="shared" si="17"/>
      </c>
      <c r="N24" s="80">
        <f t="shared" si="18"/>
      </c>
      <c r="O24" s="70"/>
      <c r="P24" s="72">
        <f t="shared" si="11"/>
        <v>0</v>
      </c>
      <c r="Q24" s="72">
        <f t="shared" si="19"/>
        <v>1</v>
      </c>
      <c r="R24" s="113">
        <f t="shared" si="0"/>
        <v>0</v>
      </c>
      <c r="S24" s="113">
        <f t="shared" si="20"/>
        <v>0</v>
      </c>
      <c r="T24" s="113">
        <f t="shared" si="21"/>
        <v>0</v>
      </c>
      <c r="U24" s="113">
        <f t="shared" si="22"/>
        <v>0</v>
      </c>
      <c r="V24" s="72">
        <f t="shared" si="1"/>
        <v>0</v>
      </c>
      <c r="W24" s="106">
        <f t="shared" si="2"/>
        <v>0</v>
      </c>
      <c r="X24" s="106">
        <f t="shared" si="3"/>
        <v>0</v>
      </c>
      <c r="Y24" s="106">
        <f t="shared" si="4"/>
        <v>0</v>
      </c>
      <c r="Z24" s="106">
        <f t="shared" si="5"/>
        <v>0</v>
      </c>
      <c r="AA24" s="106">
        <f t="shared" si="6"/>
        <v>0</v>
      </c>
      <c r="AB24" s="106">
        <f t="shared" si="7"/>
        <v>0</v>
      </c>
      <c r="AC24" s="107">
        <f t="shared" si="8"/>
        <v>0</v>
      </c>
      <c r="AD24" s="107">
        <f t="shared" si="9"/>
        <v>0</v>
      </c>
      <c r="AE24" s="107">
        <f t="shared" si="10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2"/>
        <v>42381</v>
      </c>
      <c r="C25" s="64"/>
      <c r="D25" s="64"/>
      <c r="E25" s="108"/>
      <c r="F25" s="108"/>
      <c r="G25" s="98"/>
      <c r="H25" s="98"/>
      <c r="I25" s="77">
        <f t="shared" si="13"/>
      </c>
      <c r="J25" s="78">
        <f t="shared" si="14"/>
      </c>
      <c r="K25" s="77">
        <f t="shared" si="15"/>
      </c>
      <c r="L25" s="78">
        <f t="shared" si="16"/>
      </c>
      <c r="M25" s="79">
        <f t="shared" si="17"/>
      </c>
      <c r="N25" s="80">
        <f t="shared" si="18"/>
      </c>
      <c r="O25" s="70"/>
      <c r="P25" s="72">
        <f t="shared" si="11"/>
        <v>0</v>
      </c>
      <c r="Q25" s="72">
        <f t="shared" si="19"/>
        <v>1</v>
      </c>
      <c r="R25" s="113">
        <f t="shared" si="0"/>
        <v>0</v>
      </c>
      <c r="S25" s="113">
        <f t="shared" si="20"/>
        <v>0</v>
      </c>
      <c r="T25" s="113">
        <f t="shared" si="21"/>
        <v>0</v>
      </c>
      <c r="U25" s="113">
        <f t="shared" si="22"/>
        <v>0</v>
      </c>
      <c r="V25" s="72">
        <f t="shared" si="1"/>
        <v>0</v>
      </c>
      <c r="W25" s="106">
        <f t="shared" si="2"/>
        <v>0</v>
      </c>
      <c r="X25" s="106">
        <f t="shared" si="3"/>
        <v>0</v>
      </c>
      <c r="Y25" s="106">
        <f t="shared" si="4"/>
        <v>0</v>
      </c>
      <c r="Z25" s="106">
        <f t="shared" si="5"/>
        <v>0</v>
      </c>
      <c r="AA25" s="106">
        <f t="shared" si="6"/>
        <v>0</v>
      </c>
      <c r="AB25" s="106">
        <f t="shared" si="7"/>
        <v>0</v>
      </c>
      <c r="AC25" s="107">
        <f t="shared" si="8"/>
        <v>0</v>
      </c>
      <c r="AD25" s="107">
        <f t="shared" si="9"/>
        <v>0</v>
      </c>
      <c r="AE25" s="107">
        <f t="shared" si="10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2"/>
        <v>42382</v>
      </c>
      <c r="C26" s="64"/>
      <c r="D26" s="64"/>
      <c r="E26" s="108"/>
      <c r="F26" s="108"/>
      <c r="G26" s="98"/>
      <c r="H26" s="98"/>
      <c r="I26" s="77">
        <f t="shared" si="13"/>
      </c>
      <c r="J26" s="78">
        <f t="shared" si="14"/>
      </c>
      <c r="K26" s="77">
        <f t="shared" si="15"/>
      </c>
      <c r="L26" s="78">
        <f t="shared" si="16"/>
      </c>
      <c r="M26" s="79">
        <f t="shared" si="17"/>
      </c>
      <c r="N26" s="80">
        <f t="shared" si="18"/>
      </c>
      <c r="O26" s="70"/>
      <c r="P26" s="72">
        <f t="shared" si="11"/>
        <v>0</v>
      </c>
      <c r="Q26" s="72">
        <f t="shared" si="19"/>
        <v>1</v>
      </c>
      <c r="R26" s="113">
        <f t="shared" si="0"/>
        <v>0</v>
      </c>
      <c r="S26" s="113">
        <f t="shared" si="20"/>
        <v>0</v>
      </c>
      <c r="T26" s="113">
        <f t="shared" si="21"/>
        <v>0</v>
      </c>
      <c r="U26" s="113">
        <f t="shared" si="22"/>
        <v>0</v>
      </c>
      <c r="V26" s="72">
        <f t="shared" si="1"/>
        <v>0</v>
      </c>
      <c r="W26" s="106">
        <f t="shared" si="2"/>
        <v>0</v>
      </c>
      <c r="X26" s="106">
        <f t="shared" si="3"/>
        <v>0</v>
      </c>
      <c r="Y26" s="106">
        <f t="shared" si="4"/>
        <v>0</v>
      </c>
      <c r="Z26" s="106">
        <f t="shared" si="5"/>
        <v>0</v>
      </c>
      <c r="AA26" s="106">
        <f t="shared" si="6"/>
        <v>0</v>
      </c>
      <c r="AB26" s="106">
        <f t="shared" si="7"/>
        <v>0</v>
      </c>
      <c r="AC26" s="107">
        <f t="shared" si="8"/>
        <v>0</v>
      </c>
      <c r="AD26" s="107">
        <f t="shared" si="9"/>
        <v>0</v>
      </c>
      <c r="AE26" s="107">
        <f t="shared" si="10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2"/>
        <v>42383</v>
      </c>
      <c r="C27" s="112"/>
      <c r="D27" s="64"/>
      <c r="E27" s="108"/>
      <c r="F27" s="108"/>
      <c r="G27" s="98"/>
      <c r="H27" s="98"/>
      <c r="I27" s="77">
        <f t="shared" si="13"/>
      </c>
      <c r="J27" s="78">
        <f t="shared" si="14"/>
      </c>
      <c r="K27" s="77">
        <f t="shared" si="15"/>
      </c>
      <c r="L27" s="78">
        <f t="shared" si="16"/>
      </c>
      <c r="M27" s="79">
        <f t="shared" si="17"/>
      </c>
      <c r="N27" s="80">
        <f t="shared" si="18"/>
      </c>
      <c r="O27" s="70"/>
      <c r="P27" s="72">
        <f t="shared" si="11"/>
        <v>0</v>
      </c>
      <c r="Q27" s="72">
        <f t="shared" si="19"/>
        <v>1</v>
      </c>
      <c r="R27" s="113">
        <f t="shared" si="0"/>
        <v>0</v>
      </c>
      <c r="S27" s="113">
        <f t="shared" si="20"/>
        <v>0</v>
      </c>
      <c r="T27" s="113">
        <f t="shared" si="21"/>
        <v>0</v>
      </c>
      <c r="U27" s="113">
        <f t="shared" si="22"/>
        <v>0</v>
      </c>
      <c r="V27" s="72">
        <f t="shared" si="1"/>
        <v>0</v>
      </c>
      <c r="W27" s="106">
        <f t="shared" si="2"/>
        <v>0</v>
      </c>
      <c r="X27" s="106">
        <f t="shared" si="3"/>
        <v>0</v>
      </c>
      <c r="Y27" s="106">
        <f t="shared" si="4"/>
        <v>0</v>
      </c>
      <c r="Z27" s="106">
        <f t="shared" si="5"/>
        <v>0</v>
      </c>
      <c r="AA27" s="106">
        <f t="shared" si="6"/>
        <v>0</v>
      </c>
      <c r="AB27" s="106">
        <f t="shared" si="7"/>
        <v>0</v>
      </c>
      <c r="AC27" s="107">
        <f t="shared" si="8"/>
        <v>0</v>
      </c>
      <c r="AD27" s="107">
        <f t="shared" si="9"/>
        <v>0</v>
      </c>
      <c r="AE27" s="107">
        <f t="shared" si="10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2"/>
        <v>42384</v>
      </c>
      <c r="C28" s="112"/>
      <c r="D28" s="64"/>
      <c r="E28" s="108"/>
      <c r="F28" s="108"/>
      <c r="G28" s="98"/>
      <c r="H28" s="98"/>
      <c r="I28" s="77">
        <f t="shared" si="13"/>
      </c>
      <c r="J28" s="78">
        <f t="shared" si="14"/>
      </c>
      <c r="K28" s="77">
        <f t="shared" si="15"/>
      </c>
      <c r="L28" s="78">
        <f t="shared" si="16"/>
      </c>
      <c r="M28" s="79">
        <f t="shared" si="17"/>
      </c>
      <c r="N28" s="80">
        <f t="shared" si="18"/>
      </c>
      <c r="O28" s="70"/>
      <c r="P28" s="72">
        <f t="shared" si="11"/>
        <v>0</v>
      </c>
      <c r="Q28" s="72">
        <f t="shared" si="19"/>
        <v>1</v>
      </c>
      <c r="R28" s="113">
        <f t="shared" si="0"/>
        <v>0</v>
      </c>
      <c r="S28" s="113">
        <f t="shared" si="20"/>
        <v>0</v>
      </c>
      <c r="T28" s="113">
        <f t="shared" si="21"/>
        <v>0</v>
      </c>
      <c r="U28" s="113">
        <f t="shared" si="22"/>
        <v>0</v>
      </c>
      <c r="V28" s="72">
        <f t="shared" si="1"/>
        <v>0</v>
      </c>
      <c r="W28" s="106">
        <f t="shared" si="2"/>
        <v>0</v>
      </c>
      <c r="X28" s="106">
        <f t="shared" si="3"/>
        <v>0</v>
      </c>
      <c r="Y28" s="106">
        <f t="shared" si="4"/>
        <v>0</v>
      </c>
      <c r="Z28" s="106">
        <f t="shared" si="5"/>
        <v>0</v>
      </c>
      <c r="AA28" s="106">
        <f t="shared" si="6"/>
        <v>0</v>
      </c>
      <c r="AB28" s="106">
        <f t="shared" si="7"/>
        <v>0</v>
      </c>
      <c r="AC28" s="107">
        <f t="shared" si="8"/>
        <v>0</v>
      </c>
      <c r="AD28" s="107">
        <f t="shared" si="9"/>
        <v>0</v>
      </c>
      <c r="AE28" s="107">
        <f t="shared" si="10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2"/>
        <v>42385</v>
      </c>
      <c r="C29" s="64"/>
      <c r="D29" s="64"/>
      <c r="E29" s="108"/>
      <c r="F29" s="108"/>
      <c r="G29" s="98"/>
      <c r="H29" s="98"/>
      <c r="I29" s="77">
        <f t="shared" si="13"/>
      </c>
      <c r="J29" s="78">
        <f t="shared" si="14"/>
      </c>
      <c r="K29" s="77">
        <f t="shared" si="15"/>
      </c>
      <c r="L29" s="78">
        <f t="shared" si="16"/>
      </c>
      <c r="M29" s="79">
        <f t="shared" si="17"/>
      </c>
      <c r="N29" s="80">
        <f t="shared" si="18"/>
      </c>
      <c r="O29" s="70"/>
      <c r="P29" s="72">
        <f t="shared" si="11"/>
        <v>0</v>
      </c>
      <c r="Q29" s="72">
        <f t="shared" si="19"/>
        <v>1</v>
      </c>
      <c r="R29" s="113">
        <f t="shared" si="0"/>
        <v>0</v>
      </c>
      <c r="S29" s="113">
        <f t="shared" si="20"/>
        <v>0</v>
      </c>
      <c r="T29" s="113">
        <f t="shared" si="21"/>
        <v>0</v>
      </c>
      <c r="U29" s="113">
        <f t="shared" si="22"/>
        <v>0</v>
      </c>
      <c r="V29" s="72">
        <f t="shared" si="1"/>
        <v>0</v>
      </c>
      <c r="W29" s="106">
        <f t="shared" si="2"/>
        <v>0</v>
      </c>
      <c r="X29" s="106">
        <f t="shared" si="3"/>
        <v>0</v>
      </c>
      <c r="Y29" s="106">
        <f t="shared" si="4"/>
        <v>0</v>
      </c>
      <c r="Z29" s="106">
        <f t="shared" si="5"/>
        <v>0</v>
      </c>
      <c r="AA29" s="106">
        <f t="shared" si="6"/>
        <v>1</v>
      </c>
      <c r="AB29" s="106">
        <f t="shared" si="7"/>
        <v>0</v>
      </c>
      <c r="AC29" s="107">
        <f t="shared" si="8"/>
        <v>0</v>
      </c>
      <c r="AD29" s="107">
        <f t="shared" si="9"/>
        <v>0</v>
      </c>
      <c r="AE29" s="107">
        <f t="shared" si="10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2"/>
        <v>42386</v>
      </c>
      <c r="C30" s="64"/>
      <c r="D30" s="64"/>
      <c r="E30" s="108"/>
      <c r="F30" s="108"/>
      <c r="G30" s="98"/>
      <c r="H30" s="98"/>
      <c r="I30" s="77">
        <f t="shared" si="13"/>
      </c>
      <c r="J30" s="78">
        <f t="shared" si="14"/>
      </c>
      <c r="K30" s="77">
        <f t="shared" si="15"/>
      </c>
      <c r="L30" s="78">
        <f t="shared" si="16"/>
      </c>
      <c r="M30" s="79">
        <f t="shared" si="17"/>
      </c>
      <c r="N30" s="80">
        <f t="shared" si="18"/>
      </c>
      <c r="O30" s="70"/>
      <c r="P30" s="72">
        <f t="shared" si="11"/>
        <v>0</v>
      </c>
      <c r="Q30" s="72">
        <f t="shared" si="19"/>
        <v>1</v>
      </c>
      <c r="R30" s="113">
        <f t="shared" si="0"/>
        <v>0</v>
      </c>
      <c r="S30" s="113">
        <f t="shared" si="20"/>
        <v>0</v>
      </c>
      <c r="T30" s="113">
        <f t="shared" si="21"/>
        <v>0</v>
      </c>
      <c r="U30" s="113">
        <f t="shared" si="22"/>
        <v>0</v>
      </c>
      <c r="V30" s="72">
        <f t="shared" si="1"/>
        <v>1</v>
      </c>
      <c r="W30" s="106">
        <f t="shared" si="2"/>
        <v>0</v>
      </c>
      <c r="X30" s="106">
        <f t="shared" si="3"/>
        <v>0</v>
      </c>
      <c r="Y30" s="106">
        <f t="shared" si="4"/>
        <v>0</v>
      </c>
      <c r="Z30" s="106">
        <f t="shared" si="5"/>
        <v>0</v>
      </c>
      <c r="AA30" s="106">
        <f t="shared" si="6"/>
        <v>0</v>
      </c>
      <c r="AB30" s="106">
        <f t="shared" si="7"/>
        <v>0</v>
      </c>
      <c r="AC30" s="107">
        <f t="shared" si="8"/>
        <v>0</v>
      </c>
      <c r="AD30" s="107">
        <f t="shared" si="9"/>
        <v>0</v>
      </c>
      <c r="AE30" s="107">
        <f t="shared" si="10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2"/>
        <v>42387</v>
      </c>
      <c r="C31" s="64"/>
      <c r="D31" s="64"/>
      <c r="E31" s="108"/>
      <c r="F31" s="108"/>
      <c r="G31" s="98"/>
      <c r="H31" s="98"/>
      <c r="I31" s="77">
        <f t="shared" si="13"/>
      </c>
      <c r="J31" s="78">
        <f t="shared" si="14"/>
      </c>
      <c r="K31" s="77">
        <f t="shared" si="15"/>
      </c>
      <c r="L31" s="78">
        <f t="shared" si="16"/>
      </c>
      <c r="M31" s="79">
        <f t="shared" si="17"/>
      </c>
      <c r="N31" s="80">
        <f t="shared" si="18"/>
      </c>
      <c r="O31" s="70"/>
      <c r="P31" s="72">
        <f t="shared" si="11"/>
        <v>0</v>
      </c>
      <c r="Q31" s="72">
        <f t="shared" si="19"/>
        <v>1</v>
      </c>
      <c r="R31" s="113">
        <f t="shared" si="0"/>
        <v>0</v>
      </c>
      <c r="S31" s="113">
        <f t="shared" si="20"/>
        <v>0</v>
      </c>
      <c r="T31" s="113">
        <f t="shared" si="21"/>
        <v>0</v>
      </c>
      <c r="U31" s="113">
        <f t="shared" si="22"/>
        <v>0</v>
      </c>
      <c r="V31" s="72">
        <f t="shared" si="1"/>
        <v>0</v>
      </c>
      <c r="W31" s="106">
        <f t="shared" si="2"/>
        <v>0</v>
      </c>
      <c r="X31" s="106">
        <f t="shared" si="3"/>
        <v>0</v>
      </c>
      <c r="Y31" s="106">
        <f t="shared" si="4"/>
        <v>0</v>
      </c>
      <c r="Z31" s="106">
        <f t="shared" si="5"/>
        <v>0</v>
      </c>
      <c r="AA31" s="106">
        <f t="shared" si="6"/>
        <v>0</v>
      </c>
      <c r="AB31" s="106">
        <f t="shared" si="7"/>
        <v>0</v>
      </c>
      <c r="AC31" s="107">
        <f t="shared" si="8"/>
        <v>0</v>
      </c>
      <c r="AD31" s="107">
        <f t="shared" si="9"/>
        <v>0</v>
      </c>
      <c r="AE31" s="107">
        <f t="shared" si="10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v>42375</v>
      </c>
      <c r="AN31" s="38">
        <v>125</v>
      </c>
    </row>
    <row r="32" spans="2:40" ht="21" customHeight="1">
      <c r="B32" s="17">
        <f t="shared" si="12"/>
        <v>42388</v>
      </c>
      <c r="C32" s="64"/>
      <c r="D32" s="64"/>
      <c r="E32" s="108"/>
      <c r="F32" s="108"/>
      <c r="G32" s="98"/>
      <c r="H32" s="98"/>
      <c r="I32" s="77">
        <f t="shared" si="13"/>
      </c>
      <c r="J32" s="78">
        <f t="shared" si="14"/>
      </c>
      <c r="K32" s="77">
        <f t="shared" si="15"/>
      </c>
      <c r="L32" s="78">
        <f t="shared" si="16"/>
      </c>
      <c r="M32" s="79">
        <f t="shared" si="17"/>
      </c>
      <c r="N32" s="80">
        <f t="shared" si="18"/>
      </c>
      <c r="O32" s="70"/>
      <c r="P32" s="72">
        <f t="shared" si="11"/>
        <v>0</v>
      </c>
      <c r="Q32" s="72">
        <f t="shared" si="19"/>
        <v>1</v>
      </c>
      <c r="R32" s="113">
        <f t="shared" si="0"/>
        <v>0</v>
      </c>
      <c r="S32" s="113">
        <f t="shared" si="20"/>
        <v>0</v>
      </c>
      <c r="T32" s="113">
        <f t="shared" si="21"/>
        <v>0</v>
      </c>
      <c r="U32" s="113">
        <f t="shared" si="22"/>
        <v>0</v>
      </c>
      <c r="V32" s="72">
        <f t="shared" si="1"/>
        <v>0</v>
      </c>
      <c r="W32" s="106">
        <f t="shared" si="2"/>
        <v>0</v>
      </c>
      <c r="X32" s="106">
        <f t="shared" si="3"/>
        <v>0</v>
      </c>
      <c r="Y32" s="106">
        <f t="shared" si="4"/>
        <v>0</v>
      </c>
      <c r="Z32" s="106">
        <f t="shared" si="5"/>
        <v>0</v>
      </c>
      <c r="AA32" s="106">
        <f t="shared" si="6"/>
        <v>0</v>
      </c>
      <c r="AB32" s="106">
        <f t="shared" si="7"/>
        <v>0</v>
      </c>
      <c r="AC32" s="107">
        <f t="shared" si="8"/>
        <v>0</v>
      </c>
      <c r="AD32" s="107">
        <f t="shared" si="9"/>
        <v>0</v>
      </c>
      <c r="AE32" s="107">
        <f t="shared" si="10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v>42516</v>
      </c>
      <c r="AN32" s="41">
        <v>125</v>
      </c>
    </row>
    <row r="33" spans="2:40" ht="21" customHeight="1">
      <c r="B33" s="17">
        <f t="shared" si="12"/>
        <v>42389</v>
      </c>
      <c r="C33" s="64"/>
      <c r="D33" s="64"/>
      <c r="E33" s="108"/>
      <c r="F33" s="108"/>
      <c r="G33" s="98"/>
      <c r="H33" s="98"/>
      <c r="I33" s="77">
        <f t="shared" si="13"/>
      </c>
      <c r="J33" s="78">
        <f t="shared" si="14"/>
      </c>
      <c r="K33" s="77">
        <f t="shared" si="15"/>
      </c>
      <c r="L33" s="78">
        <f t="shared" si="16"/>
      </c>
      <c r="M33" s="79">
        <f t="shared" si="17"/>
      </c>
      <c r="N33" s="80">
        <f t="shared" si="18"/>
      </c>
      <c r="O33" s="70"/>
      <c r="P33" s="72">
        <f t="shared" si="11"/>
        <v>0</v>
      </c>
      <c r="Q33" s="72">
        <f t="shared" si="19"/>
        <v>1</v>
      </c>
      <c r="R33" s="113">
        <f t="shared" si="0"/>
        <v>0</v>
      </c>
      <c r="S33" s="113">
        <f t="shared" si="20"/>
        <v>0</v>
      </c>
      <c r="T33" s="113">
        <f t="shared" si="21"/>
        <v>0</v>
      </c>
      <c r="U33" s="113">
        <f t="shared" si="22"/>
        <v>0</v>
      </c>
      <c r="V33" s="72">
        <f t="shared" si="1"/>
        <v>0</v>
      </c>
      <c r="W33" s="106">
        <f t="shared" si="2"/>
        <v>0</v>
      </c>
      <c r="X33" s="106">
        <f t="shared" si="3"/>
        <v>0</v>
      </c>
      <c r="Y33" s="106">
        <f t="shared" si="4"/>
        <v>0</v>
      </c>
      <c r="Z33" s="106">
        <f t="shared" si="5"/>
        <v>0</v>
      </c>
      <c r="AA33" s="106">
        <f t="shared" si="6"/>
        <v>0</v>
      </c>
      <c r="AB33" s="106">
        <f t="shared" si="7"/>
        <v>0</v>
      </c>
      <c r="AC33" s="107">
        <f t="shared" si="8"/>
        <v>0</v>
      </c>
      <c r="AD33" s="107">
        <f t="shared" si="9"/>
        <v>0</v>
      </c>
      <c r="AE33" s="107">
        <f t="shared" si="10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v>42590</v>
      </c>
      <c r="AN33" s="41">
        <v>125</v>
      </c>
    </row>
    <row r="34" spans="2:40" ht="21" customHeight="1">
      <c r="B34" s="17">
        <f t="shared" si="12"/>
        <v>42390</v>
      </c>
      <c r="C34" s="64"/>
      <c r="D34" s="64"/>
      <c r="E34" s="108"/>
      <c r="F34" s="108"/>
      <c r="G34" s="98"/>
      <c r="H34" s="98"/>
      <c r="I34" s="77">
        <f t="shared" si="13"/>
      </c>
      <c r="J34" s="78">
        <f t="shared" si="14"/>
      </c>
      <c r="K34" s="77">
        <f t="shared" si="15"/>
      </c>
      <c r="L34" s="78">
        <f t="shared" si="16"/>
      </c>
      <c r="M34" s="79">
        <f t="shared" si="17"/>
      </c>
      <c r="N34" s="80">
        <f t="shared" si="18"/>
      </c>
      <c r="O34" s="70"/>
      <c r="P34" s="72">
        <f t="shared" si="11"/>
        <v>0</v>
      </c>
      <c r="Q34" s="72">
        <f t="shared" si="19"/>
        <v>1</v>
      </c>
      <c r="R34" s="113">
        <f t="shared" si="0"/>
        <v>0</v>
      </c>
      <c r="S34" s="113">
        <f t="shared" si="20"/>
        <v>0</v>
      </c>
      <c r="T34" s="113">
        <f t="shared" si="21"/>
        <v>0</v>
      </c>
      <c r="U34" s="113">
        <f t="shared" si="22"/>
        <v>0</v>
      </c>
      <c r="V34" s="72">
        <f t="shared" si="1"/>
        <v>0</v>
      </c>
      <c r="W34" s="106">
        <f t="shared" si="2"/>
        <v>0</v>
      </c>
      <c r="X34" s="106">
        <f t="shared" si="3"/>
        <v>0</v>
      </c>
      <c r="Y34" s="106">
        <f t="shared" si="4"/>
        <v>0</v>
      </c>
      <c r="Z34" s="106">
        <f t="shared" si="5"/>
        <v>0</v>
      </c>
      <c r="AA34" s="106">
        <f t="shared" si="6"/>
        <v>0</v>
      </c>
      <c r="AB34" s="106">
        <f t="shared" si="7"/>
        <v>0</v>
      </c>
      <c r="AC34" s="107">
        <f t="shared" si="8"/>
        <v>0</v>
      </c>
      <c r="AD34" s="107">
        <f t="shared" si="9"/>
        <v>0</v>
      </c>
      <c r="AE34" s="107">
        <f t="shared" si="10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v>42597</v>
      </c>
      <c r="AN34" s="41">
        <v>125</v>
      </c>
    </row>
    <row r="35" spans="2:40" ht="21" customHeight="1">
      <c r="B35" s="17">
        <f t="shared" si="12"/>
        <v>42391</v>
      </c>
      <c r="C35" s="64"/>
      <c r="D35" s="64"/>
      <c r="E35" s="108"/>
      <c r="F35" s="108"/>
      <c r="G35" s="98"/>
      <c r="H35" s="98"/>
      <c r="I35" s="77">
        <f t="shared" si="13"/>
      </c>
      <c r="J35" s="78">
        <f t="shared" si="14"/>
      </c>
      <c r="K35" s="77">
        <f t="shared" si="15"/>
      </c>
      <c r="L35" s="78">
        <f t="shared" si="16"/>
      </c>
      <c r="M35" s="79">
        <f t="shared" si="17"/>
      </c>
      <c r="N35" s="80">
        <f t="shared" si="18"/>
      </c>
      <c r="O35" s="70"/>
      <c r="P35" s="72">
        <f t="shared" si="11"/>
        <v>0</v>
      </c>
      <c r="Q35" s="72">
        <f t="shared" si="19"/>
        <v>1</v>
      </c>
      <c r="R35" s="113">
        <f t="shared" si="0"/>
        <v>0</v>
      </c>
      <c r="S35" s="113">
        <f t="shared" si="20"/>
        <v>0</v>
      </c>
      <c r="T35" s="113">
        <f t="shared" si="21"/>
        <v>0</v>
      </c>
      <c r="U35" s="113">
        <f t="shared" si="22"/>
        <v>0</v>
      </c>
      <c r="V35" s="72">
        <f t="shared" si="1"/>
        <v>0</v>
      </c>
      <c r="W35" s="106">
        <f t="shared" si="2"/>
        <v>0</v>
      </c>
      <c r="X35" s="106">
        <f t="shared" si="3"/>
        <v>0</v>
      </c>
      <c r="Y35" s="106">
        <f t="shared" si="4"/>
        <v>0</v>
      </c>
      <c r="Z35" s="106">
        <f t="shared" si="5"/>
        <v>0</v>
      </c>
      <c r="AA35" s="106">
        <f t="shared" si="6"/>
        <v>0</v>
      </c>
      <c r="AB35" s="106">
        <f t="shared" si="7"/>
        <v>0</v>
      </c>
      <c r="AC35" s="107">
        <f t="shared" si="8"/>
        <v>0</v>
      </c>
      <c r="AD35" s="107">
        <f t="shared" si="9"/>
        <v>0</v>
      </c>
      <c r="AE35" s="107">
        <f t="shared" si="10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v>42674</v>
      </c>
      <c r="AN35" s="44">
        <v>125</v>
      </c>
    </row>
    <row r="36" spans="2:40" ht="21" customHeight="1">
      <c r="B36" s="17">
        <f t="shared" si="12"/>
        <v>42392</v>
      </c>
      <c r="C36" s="64"/>
      <c r="D36" s="64"/>
      <c r="E36" s="108"/>
      <c r="F36" s="108"/>
      <c r="G36" s="98"/>
      <c r="H36" s="98"/>
      <c r="I36" s="77">
        <f t="shared" si="13"/>
      </c>
      <c r="J36" s="78">
        <f t="shared" si="14"/>
      </c>
      <c r="K36" s="77">
        <f t="shared" si="15"/>
      </c>
      <c r="L36" s="78">
        <f t="shared" si="16"/>
      </c>
      <c r="M36" s="79">
        <f t="shared" si="17"/>
      </c>
      <c r="N36" s="80">
        <f t="shared" si="18"/>
      </c>
      <c r="O36" s="70"/>
      <c r="P36" s="72">
        <f t="shared" si="11"/>
        <v>0</v>
      </c>
      <c r="Q36" s="72">
        <f t="shared" si="19"/>
        <v>1</v>
      </c>
      <c r="R36" s="113">
        <f t="shared" si="0"/>
        <v>0</v>
      </c>
      <c r="S36" s="113">
        <f t="shared" si="20"/>
        <v>0</v>
      </c>
      <c r="T36" s="113">
        <f t="shared" si="21"/>
        <v>0</v>
      </c>
      <c r="U36" s="113">
        <f t="shared" si="22"/>
        <v>0</v>
      </c>
      <c r="V36" s="72">
        <f t="shared" si="1"/>
        <v>0</v>
      </c>
      <c r="W36" s="106">
        <f t="shared" si="2"/>
        <v>0</v>
      </c>
      <c r="X36" s="106">
        <f t="shared" si="3"/>
        <v>0</v>
      </c>
      <c r="Y36" s="106">
        <f t="shared" si="4"/>
        <v>0</v>
      </c>
      <c r="Z36" s="106">
        <f t="shared" si="5"/>
        <v>0</v>
      </c>
      <c r="AA36" s="106">
        <f t="shared" si="6"/>
        <v>1</v>
      </c>
      <c r="AB36" s="106">
        <f t="shared" si="7"/>
        <v>0</v>
      </c>
      <c r="AC36" s="107">
        <f t="shared" si="8"/>
        <v>0</v>
      </c>
      <c r="AD36" s="107">
        <f t="shared" si="9"/>
        <v>0</v>
      </c>
      <c r="AE36" s="107">
        <f t="shared" si="10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v>42675</v>
      </c>
      <c r="AN36" s="41">
        <v>125</v>
      </c>
    </row>
    <row r="37" spans="2:40" ht="21" customHeight="1">
      <c r="B37" s="17">
        <f t="shared" si="12"/>
        <v>42393</v>
      </c>
      <c r="C37" s="64"/>
      <c r="D37" s="64"/>
      <c r="E37" s="108"/>
      <c r="F37" s="108"/>
      <c r="G37" s="98"/>
      <c r="H37" s="98"/>
      <c r="I37" s="77">
        <f t="shared" si="13"/>
      </c>
      <c r="J37" s="78">
        <f t="shared" si="14"/>
      </c>
      <c r="K37" s="77">
        <f t="shared" si="15"/>
      </c>
      <c r="L37" s="78">
        <f t="shared" si="16"/>
      </c>
      <c r="M37" s="79">
        <f t="shared" si="17"/>
      </c>
      <c r="N37" s="80">
        <f t="shared" si="18"/>
      </c>
      <c r="O37" s="70"/>
      <c r="P37" s="72">
        <f t="shared" si="11"/>
        <v>0</v>
      </c>
      <c r="Q37" s="72">
        <f t="shared" si="19"/>
        <v>1</v>
      </c>
      <c r="R37" s="113">
        <f t="shared" si="0"/>
        <v>0</v>
      </c>
      <c r="S37" s="113">
        <f t="shared" si="20"/>
        <v>0</v>
      </c>
      <c r="T37" s="113">
        <f t="shared" si="21"/>
        <v>0</v>
      </c>
      <c r="U37" s="113">
        <f t="shared" si="22"/>
        <v>0</v>
      </c>
      <c r="V37" s="72">
        <f t="shared" si="1"/>
        <v>1</v>
      </c>
      <c r="W37" s="106">
        <f t="shared" si="2"/>
        <v>0</v>
      </c>
      <c r="X37" s="106">
        <f t="shared" si="3"/>
        <v>0</v>
      </c>
      <c r="Y37" s="106">
        <f t="shared" si="4"/>
        <v>0</v>
      </c>
      <c r="Z37" s="106">
        <f t="shared" si="5"/>
        <v>0</v>
      </c>
      <c r="AA37" s="106">
        <f t="shared" si="6"/>
        <v>0</v>
      </c>
      <c r="AB37" s="106">
        <f t="shared" si="7"/>
        <v>0</v>
      </c>
      <c r="AC37" s="107">
        <f t="shared" si="8"/>
        <v>0</v>
      </c>
      <c r="AD37" s="107">
        <f t="shared" si="9"/>
        <v>0</v>
      </c>
      <c r="AE37" s="107">
        <f t="shared" si="10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v>42690</v>
      </c>
      <c r="AN37" s="46">
        <v>125</v>
      </c>
    </row>
    <row r="38" spans="2:41" ht="21" customHeight="1">
      <c r="B38" s="17">
        <f t="shared" si="12"/>
        <v>42394</v>
      </c>
      <c r="C38" s="64"/>
      <c r="D38" s="64"/>
      <c r="E38" s="108"/>
      <c r="F38" s="108"/>
      <c r="G38" s="98"/>
      <c r="H38" s="98"/>
      <c r="I38" s="77">
        <f t="shared" si="13"/>
      </c>
      <c r="J38" s="78">
        <f t="shared" si="14"/>
      </c>
      <c r="K38" s="77">
        <f t="shared" si="15"/>
      </c>
      <c r="L38" s="78">
        <f t="shared" si="16"/>
      </c>
      <c r="M38" s="79">
        <f t="shared" si="17"/>
      </c>
      <c r="N38" s="80">
        <f t="shared" si="18"/>
      </c>
      <c r="O38" s="70"/>
      <c r="P38" s="72">
        <f t="shared" si="11"/>
        <v>0</v>
      </c>
      <c r="Q38" s="72">
        <f t="shared" si="19"/>
        <v>1</v>
      </c>
      <c r="R38" s="113">
        <f t="shared" si="0"/>
        <v>0</v>
      </c>
      <c r="S38" s="113">
        <f t="shared" si="20"/>
        <v>0</v>
      </c>
      <c r="T38" s="113">
        <f t="shared" si="21"/>
        <v>0</v>
      </c>
      <c r="U38" s="113">
        <f t="shared" si="22"/>
        <v>0</v>
      </c>
      <c r="V38" s="72">
        <f t="shared" si="1"/>
        <v>0</v>
      </c>
      <c r="W38" s="106">
        <f t="shared" si="2"/>
        <v>0</v>
      </c>
      <c r="X38" s="106">
        <f t="shared" si="3"/>
        <v>0</v>
      </c>
      <c r="Y38" s="106">
        <f t="shared" si="4"/>
        <v>0</v>
      </c>
      <c r="Z38" s="106">
        <f t="shared" si="5"/>
        <v>0</v>
      </c>
      <c r="AA38" s="106">
        <f t="shared" si="6"/>
        <v>0</v>
      </c>
      <c r="AB38" s="106">
        <f t="shared" si="7"/>
        <v>0</v>
      </c>
      <c r="AC38" s="107">
        <f t="shared" si="8"/>
        <v>0</v>
      </c>
      <c r="AD38" s="107">
        <f t="shared" si="9"/>
        <v>0</v>
      </c>
      <c r="AE38" s="107">
        <f t="shared" si="10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2"/>
        <v>42395</v>
      </c>
      <c r="C39" s="64"/>
      <c r="D39" s="64"/>
      <c r="E39" s="108"/>
      <c r="F39" s="108"/>
      <c r="G39" s="98"/>
      <c r="H39" s="98"/>
      <c r="I39" s="77">
        <f t="shared" si="13"/>
      </c>
      <c r="J39" s="78">
        <f t="shared" si="14"/>
      </c>
      <c r="K39" s="77">
        <f t="shared" si="15"/>
      </c>
      <c r="L39" s="78">
        <f t="shared" si="16"/>
      </c>
      <c r="M39" s="79">
        <f t="shared" si="17"/>
      </c>
      <c r="N39" s="80">
        <f t="shared" si="18"/>
      </c>
      <c r="O39" s="70"/>
      <c r="P39" s="72">
        <f t="shared" si="11"/>
        <v>0</v>
      </c>
      <c r="Q39" s="72">
        <f t="shared" si="19"/>
        <v>1</v>
      </c>
      <c r="R39" s="113">
        <f t="shared" si="0"/>
        <v>0</v>
      </c>
      <c r="S39" s="113">
        <f t="shared" si="20"/>
        <v>0</v>
      </c>
      <c r="T39" s="113">
        <f t="shared" si="21"/>
        <v>0</v>
      </c>
      <c r="U39" s="113">
        <f t="shared" si="22"/>
        <v>0</v>
      </c>
      <c r="V39" s="72">
        <f t="shared" si="1"/>
        <v>0</v>
      </c>
      <c r="W39" s="106">
        <f t="shared" si="2"/>
        <v>0</v>
      </c>
      <c r="X39" s="106">
        <f t="shared" si="3"/>
        <v>0</v>
      </c>
      <c r="Y39" s="106">
        <f t="shared" si="4"/>
        <v>0</v>
      </c>
      <c r="Z39" s="106">
        <f t="shared" si="5"/>
        <v>0</v>
      </c>
      <c r="AA39" s="106">
        <f t="shared" si="6"/>
        <v>0</v>
      </c>
      <c r="AB39" s="106">
        <f t="shared" si="7"/>
        <v>0</v>
      </c>
      <c r="AC39" s="107">
        <f t="shared" si="8"/>
        <v>0</v>
      </c>
      <c r="AD39" s="107">
        <f t="shared" si="9"/>
        <v>0</v>
      </c>
      <c r="AE39" s="107">
        <f t="shared" si="10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2"/>
        <v>42396</v>
      </c>
      <c r="C40" s="64"/>
      <c r="D40" s="64"/>
      <c r="E40" s="108"/>
      <c r="F40" s="108"/>
      <c r="G40" s="98"/>
      <c r="H40" s="98"/>
      <c r="I40" s="77">
        <f t="shared" si="13"/>
      </c>
      <c r="J40" s="78">
        <f t="shared" si="14"/>
      </c>
      <c r="K40" s="77">
        <f t="shared" si="15"/>
      </c>
      <c r="L40" s="78">
        <f t="shared" si="16"/>
      </c>
      <c r="M40" s="79">
        <f t="shared" si="17"/>
      </c>
      <c r="N40" s="80">
        <f t="shared" si="18"/>
      </c>
      <c r="O40" s="70"/>
      <c r="P40" s="72">
        <f t="shared" si="11"/>
        <v>0</v>
      </c>
      <c r="Q40" s="72">
        <f t="shared" si="19"/>
        <v>1</v>
      </c>
      <c r="R40" s="113">
        <f t="shared" si="0"/>
        <v>0</v>
      </c>
      <c r="S40" s="113">
        <f t="shared" si="20"/>
        <v>0</v>
      </c>
      <c r="T40" s="113">
        <f t="shared" si="21"/>
        <v>0</v>
      </c>
      <c r="U40" s="113">
        <f t="shared" si="22"/>
        <v>0</v>
      </c>
      <c r="V40" s="72">
        <f t="shared" si="1"/>
        <v>0</v>
      </c>
      <c r="W40" s="106">
        <f t="shared" si="2"/>
        <v>0</v>
      </c>
      <c r="X40" s="106">
        <f t="shared" si="3"/>
        <v>0</v>
      </c>
      <c r="Y40" s="106">
        <f t="shared" si="4"/>
        <v>0</v>
      </c>
      <c r="Z40" s="106">
        <f t="shared" si="5"/>
        <v>0</v>
      </c>
      <c r="AA40" s="106">
        <f t="shared" si="6"/>
        <v>0</v>
      </c>
      <c r="AB40" s="106">
        <f t="shared" si="7"/>
        <v>0</v>
      </c>
      <c r="AC40" s="107">
        <f t="shared" si="8"/>
        <v>0</v>
      </c>
      <c r="AD40" s="107">
        <f t="shared" si="9"/>
        <v>0</v>
      </c>
      <c r="AE40" s="107">
        <f t="shared" si="10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2"/>
        <v>42397</v>
      </c>
      <c r="C41" s="64"/>
      <c r="D41" s="64"/>
      <c r="E41" s="108"/>
      <c r="F41" s="108"/>
      <c r="G41" s="98"/>
      <c r="H41" s="98"/>
      <c r="I41" s="77">
        <f t="shared" si="13"/>
      </c>
      <c r="J41" s="78">
        <f t="shared" si="14"/>
      </c>
      <c r="K41" s="77">
        <f t="shared" si="15"/>
      </c>
      <c r="L41" s="78">
        <f t="shared" si="16"/>
      </c>
      <c r="M41" s="79">
        <f t="shared" si="17"/>
      </c>
      <c r="N41" s="80">
        <f t="shared" si="18"/>
      </c>
      <c r="O41" s="70"/>
      <c r="P41" s="72">
        <f t="shared" si="11"/>
        <v>0</v>
      </c>
      <c r="Q41" s="72">
        <f t="shared" si="19"/>
        <v>1</v>
      </c>
      <c r="R41" s="113">
        <f t="shared" si="0"/>
        <v>0</v>
      </c>
      <c r="S41" s="113">
        <f t="shared" si="20"/>
        <v>0</v>
      </c>
      <c r="T41" s="113">
        <f t="shared" si="21"/>
        <v>0</v>
      </c>
      <c r="U41" s="113">
        <f t="shared" si="22"/>
        <v>0</v>
      </c>
      <c r="V41" s="72">
        <f t="shared" si="1"/>
        <v>0</v>
      </c>
      <c r="W41" s="106">
        <f t="shared" si="2"/>
        <v>0</v>
      </c>
      <c r="X41" s="106">
        <f t="shared" si="3"/>
        <v>0</v>
      </c>
      <c r="Y41" s="106">
        <f t="shared" si="4"/>
        <v>0</v>
      </c>
      <c r="Z41" s="106">
        <f t="shared" si="5"/>
        <v>0</v>
      </c>
      <c r="AA41" s="106">
        <f t="shared" si="6"/>
        <v>0</v>
      </c>
      <c r="AB41" s="106">
        <f t="shared" si="7"/>
        <v>0</v>
      </c>
      <c r="AC41" s="107">
        <f t="shared" si="8"/>
        <v>0</v>
      </c>
      <c r="AD41" s="107">
        <f t="shared" si="9"/>
        <v>0</v>
      </c>
      <c r="AE41" s="107">
        <f t="shared" si="10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2"/>
        <v>42398</v>
      </c>
      <c r="C42" s="64"/>
      <c r="D42" s="64"/>
      <c r="E42" s="108"/>
      <c r="F42" s="108"/>
      <c r="G42" s="98"/>
      <c r="H42" s="98"/>
      <c r="I42" s="77">
        <f t="shared" si="13"/>
      </c>
      <c r="J42" s="78">
        <f t="shared" si="14"/>
      </c>
      <c r="K42" s="77">
        <f t="shared" si="15"/>
      </c>
      <c r="L42" s="78">
        <f t="shared" si="16"/>
      </c>
      <c r="M42" s="79">
        <f t="shared" si="17"/>
      </c>
      <c r="N42" s="80">
        <f t="shared" si="18"/>
      </c>
      <c r="O42" s="70"/>
      <c r="P42" s="72">
        <f t="shared" si="11"/>
        <v>0</v>
      </c>
      <c r="Q42" s="72">
        <f t="shared" si="19"/>
        <v>1</v>
      </c>
      <c r="R42" s="113">
        <f t="shared" si="0"/>
        <v>0</v>
      </c>
      <c r="S42" s="113">
        <f t="shared" si="20"/>
        <v>0</v>
      </c>
      <c r="T42" s="113">
        <f t="shared" si="21"/>
        <v>0</v>
      </c>
      <c r="U42" s="113">
        <f t="shared" si="22"/>
        <v>0</v>
      </c>
      <c r="V42" s="72">
        <f t="shared" si="1"/>
        <v>0</v>
      </c>
      <c r="W42" s="106">
        <f t="shared" si="2"/>
        <v>0</v>
      </c>
      <c r="X42" s="106">
        <f t="shared" si="3"/>
        <v>0</v>
      </c>
      <c r="Y42" s="106">
        <f t="shared" si="4"/>
        <v>0</v>
      </c>
      <c r="Z42" s="106">
        <f t="shared" si="5"/>
        <v>0</v>
      </c>
      <c r="AA42" s="106">
        <f t="shared" si="6"/>
        <v>0</v>
      </c>
      <c r="AB42" s="106">
        <f t="shared" si="7"/>
        <v>0</v>
      </c>
      <c r="AC42" s="107">
        <f t="shared" si="8"/>
        <v>0</v>
      </c>
      <c r="AD42" s="107">
        <f t="shared" si="9"/>
        <v>0</v>
      </c>
      <c r="AE42" s="107">
        <f t="shared" si="10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2"/>
        <v>42399</v>
      </c>
      <c r="C43" s="64"/>
      <c r="D43" s="64"/>
      <c r="E43" s="108"/>
      <c r="F43" s="108"/>
      <c r="G43" s="98"/>
      <c r="H43" s="98"/>
      <c r="I43" s="77">
        <f t="shared" si="13"/>
      </c>
      <c r="J43" s="78">
        <f t="shared" si="14"/>
      </c>
      <c r="K43" s="77">
        <f t="shared" si="15"/>
      </c>
      <c r="L43" s="78">
        <f t="shared" si="16"/>
      </c>
      <c r="M43" s="79">
        <f t="shared" si="17"/>
      </c>
      <c r="N43" s="80">
        <f t="shared" si="18"/>
      </c>
      <c r="O43" s="70"/>
      <c r="P43" s="72">
        <f t="shared" si="11"/>
        <v>0</v>
      </c>
      <c r="Q43" s="72">
        <f t="shared" si="19"/>
        <v>1</v>
      </c>
      <c r="R43" s="113">
        <f t="shared" si="0"/>
        <v>0</v>
      </c>
      <c r="S43" s="113">
        <f t="shared" si="20"/>
        <v>0</v>
      </c>
      <c r="T43" s="113">
        <f t="shared" si="21"/>
        <v>0</v>
      </c>
      <c r="U43" s="113">
        <f t="shared" si="22"/>
        <v>0</v>
      </c>
      <c r="V43" s="72">
        <f t="shared" si="1"/>
        <v>0</v>
      </c>
      <c r="W43" s="106">
        <f t="shared" si="2"/>
        <v>0</v>
      </c>
      <c r="X43" s="106">
        <f t="shared" si="3"/>
        <v>0</v>
      </c>
      <c r="Y43" s="106">
        <f t="shared" si="4"/>
        <v>0</v>
      </c>
      <c r="Z43" s="106">
        <f t="shared" si="5"/>
        <v>0</v>
      </c>
      <c r="AA43" s="106">
        <f t="shared" si="6"/>
        <v>1</v>
      </c>
      <c r="AB43" s="106">
        <f t="shared" si="7"/>
        <v>0</v>
      </c>
      <c r="AC43" s="107">
        <f t="shared" si="8"/>
        <v>0</v>
      </c>
      <c r="AD43" s="107">
        <f t="shared" si="9"/>
        <v>0</v>
      </c>
      <c r="AE43" s="107">
        <f t="shared" si="10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2"/>
        <v>42400</v>
      </c>
      <c r="C44" s="65"/>
      <c r="D44" s="65"/>
      <c r="E44" s="109"/>
      <c r="F44" s="109"/>
      <c r="G44" s="99"/>
      <c r="H44" s="99"/>
      <c r="I44" s="68">
        <f t="shared" si="13"/>
      </c>
      <c r="J44" s="66">
        <f t="shared" si="14"/>
      </c>
      <c r="K44" s="68">
        <f t="shared" si="15"/>
      </c>
      <c r="L44" s="66">
        <f t="shared" si="16"/>
      </c>
      <c r="M44" s="69">
        <f t="shared" si="17"/>
      </c>
      <c r="N44" s="67">
        <f t="shared" si="18"/>
      </c>
      <c r="O44" s="70"/>
      <c r="P44" s="72">
        <f t="shared" si="11"/>
        <v>0</v>
      </c>
      <c r="Q44" s="72">
        <f t="shared" si="19"/>
        <v>1</v>
      </c>
      <c r="R44" s="113">
        <f t="shared" si="0"/>
        <v>0</v>
      </c>
      <c r="S44" s="113">
        <f t="shared" si="20"/>
        <v>0</v>
      </c>
      <c r="T44" s="113">
        <f t="shared" si="21"/>
        <v>0</v>
      </c>
      <c r="U44" s="113">
        <f t="shared" si="22"/>
        <v>0</v>
      </c>
      <c r="V44" s="72">
        <f t="shared" si="1"/>
        <v>1</v>
      </c>
      <c r="W44" s="106">
        <f t="shared" si="2"/>
        <v>0</v>
      </c>
      <c r="X44" s="106">
        <f t="shared" si="3"/>
        <v>0</v>
      </c>
      <c r="Y44" s="106">
        <f t="shared" si="4"/>
        <v>0</v>
      </c>
      <c r="Z44" s="106">
        <f t="shared" si="5"/>
        <v>0</v>
      </c>
      <c r="AA44" s="106">
        <f t="shared" si="6"/>
        <v>0</v>
      </c>
      <c r="AB44" s="106">
        <f t="shared" si="7"/>
        <v>0</v>
      </c>
      <c r="AC44" s="107">
        <f t="shared" si="8"/>
        <v>0</v>
      </c>
      <c r="AD44" s="107">
        <f t="shared" si="9"/>
        <v>0</v>
      </c>
      <c r="AE44" s="107">
        <f t="shared" si="10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90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6:C6"/>
    <mergeCell ref="B3:AH3"/>
    <mergeCell ref="B12:B13"/>
    <mergeCell ref="B8:C8"/>
    <mergeCell ref="C12:D12"/>
    <mergeCell ref="B5:C5"/>
    <mergeCell ref="B1:AH1"/>
    <mergeCell ref="B2:AH2"/>
    <mergeCell ref="D5:M5"/>
    <mergeCell ref="D6:M6"/>
    <mergeCell ref="D7:M7"/>
    <mergeCell ref="B11:AH11"/>
    <mergeCell ref="B7:C7"/>
    <mergeCell ref="AG12:AH13"/>
    <mergeCell ref="B47:AK55"/>
    <mergeCell ref="AI3:AK45"/>
    <mergeCell ref="B10:C10"/>
    <mergeCell ref="D10:I10"/>
    <mergeCell ref="J10:K10"/>
    <mergeCell ref="E12:F12"/>
    <mergeCell ref="N5:AH10"/>
    <mergeCell ref="AN12:AN13"/>
    <mergeCell ref="B4:AH4"/>
    <mergeCell ref="AM12:AM13"/>
    <mergeCell ref="AL29:AN30"/>
    <mergeCell ref="AL27:AN28"/>
    <mergeCell ref="AG14:AH14"/>
    <mergeCell ref="D8:M8"/>
    <mergeCell ref="AL12:AL13"/>
    <mergeCell ref="B9:M9"/>
    <mergeCell ref="L10:M10"/>
  </mergeCells>
  <conditionalFormatting sqref="B14:N44">
    <cfRule type="expression" priority="5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3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42644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42644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1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42645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1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1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42646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1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42647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42648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42649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42650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42651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1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42652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1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42653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42654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42655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42656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42657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42658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1</v>
      </c>
      <c r="AB28" s="106">
        <f t="shared" si="6"/>
        <v>0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42659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1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42660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42661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42662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42663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42664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42665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1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42666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1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42667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0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42668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0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42669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42670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42671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0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42672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1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42673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1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1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  <v>42674</v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1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1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42675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42675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1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42676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42677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42678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42679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1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42680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1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42681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42682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42683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42684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42685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42686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1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42687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1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42688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42689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1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42690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1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42691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42692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42693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1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42694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1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42695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42696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42697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42698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0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42699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0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42700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1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42701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1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42702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0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42703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42704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42705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42705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42706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42707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1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42708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1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42709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42710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42711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42712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42713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42714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1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42715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1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42716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42717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42718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42719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0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42720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42721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1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42722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1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42723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42724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42725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42726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42727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1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42728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1</v>
      </c>
      <c r="Z37" s="106">
        <f t="shared" si="4"/>
        <v>0</v>
      </c>
      <c r="AA37" s="106">
        <f t="shared" si="5"/>
        <v>1</v>
      </c>
      <c r="AB37" s="106">
        <f t="shared" si="6"/>
        <v>0</v>
      </c>
      <c r="AC37" s="107">
        <f t="shared" si="7"/>
        <v>1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42729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1</v>
      </c>
      <c r="W38" s="106">
        <f t="shared" si="1"/>
        <v>0</v>
      </c>
      <c r="X38" s="106">
        <f t="shared" si="2"/>
        <v>1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1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42730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0</v>
      </c>
      <c r="X39" s="106">
        <f t="shared" si="2"/>
        <v>1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42731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42732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0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42733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42734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1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  <v>42735</v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1</v>
      </c>
      <c r="AA44" s="106">
        <f t="shared" si="5"/>
        <v>1</v>
      </c>
      <c r="AB44" s="106">
        <f t="shared" si="6"/>
        <v>1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2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42401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42401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42402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42403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42404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42405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42406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1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42407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1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42408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42409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42410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42411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42412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42413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1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42414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1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42415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0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42416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42417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42418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42419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42420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1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42421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1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42422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42423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42424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0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42425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0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42426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42427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1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42428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1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42429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42430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42430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42431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42432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42433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42434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1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42435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1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42436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42437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42438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42439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42440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42441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1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42442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1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42443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42444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0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42445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42446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42447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42448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1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42449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1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42450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42451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42452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42453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1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42454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0</v>
      </c>
      <c r="W38" s="106">
        <f t="shared" si="1"/>
        <v>1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42455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1</v>
      </c>
      <c r="AB39" s="106">
        <f t="shared" si="6"/>
        <v>1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42456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1</v>
      </c>
      <c r="W40" s="106">
        <f t="shared" si="1"/>
        <v>1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1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42457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0</v>
      </c>
      <c r="W41" s="106">
        <f t="shared" si="1"/>
        <v>1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42458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42459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  <v>42460</v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2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42461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42461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>IF(ISNUMBER(B14),IF(B14+1=Heiligabend_1,1,0),0)</f>
        <v>0</v>
      </c>
      <c r="AE14" s="107">
        <f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42462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8" ref="P15:P44">IF(AND(B15&lt;&gt;"",C15&lt;&gt;"",OR(D15&lt;&gt;"",E15&lt;&gt;"")),1,0)</f>
        <v>0</v>
      </c>
      <c r="Q15" s="72">
        <f aca="true" t="shared" si="9" ref="Q15:Q44">IF(H15&lt;&gt;"",0,1)</f>
        <v>1</v>
      </c>
      <c r="R15" s="113">
        <f aca="true" t="shared" si="10" ref="R15:R44">MOD(C15,1)</f>
        <v>0</v>
      </c>
      <c r="S15" s="113">
        <f aca="true" t="shared" si="11" ref="S15:S44">IF(D15="",0,IF(MOD(D15,1)&gt;R15,MOD(D15,1),MOD(D15,1)+1))</f>
        <v>0</v>
      </c>
      <c r="T15" s="113">
        <f aca="true" t="shared" si="12" ref="T15:T44">IF(MOD(E15,1)&gt;R15,MIN(MAX(MOD(E15,1),R15),S15),MIN(MAX(MOD(E15,1)+1,R15),S15))</f>
        <v>0</v>
      </c>
      <c r="U15" s="113">
        <f aca="true" t="shared" si="13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1</v>
      </c>
      <c r="AB15" s="106">
        <f t="shared" si="6"/>
        <v>0</v>
      </c>
      <c r="AC15" s="107">
        <f t="shared" si="7"/>
        <v>0</v>
      </c>
      <c r="AD15" s="107"/>
      <c r="AE15" s="107"/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4" ref="B16:B44">IF(B15&lt;&gt;"",IF(MONTH(Beginndatum_1)=MONTH(B15+1),B15+1,""),"")</f>
        <v>42463</v>
      </c>
      <c r="C16" s="64"/>
      <c r="D16" s="64"/>
      <c r="E16" s="108"/>
      <c r="F16" s="108"/>
      <c r="G16" s="98"/>
      <c r="H16" s="98"/>
      <c r="I16" s="77">
        <f aca="true" t="shared" si="15" ref="I16:I44">IF(P16=1,+(S16-R16)-(U16-T16),"")</f>
      </c>
      <c r="J16" s="78">
        <f aca="true" t="shared" si="16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7" ref="K16:K44">IF(P16=1,IF(Q16=1,+MAX(0,MIN(S16,1+4/24)-MAX(R16,24/24))-MAX(0,MIN(U16,1+4/24)-MAX(T16,24/24))+0,0),"")</f>
      </c>
      <c r="L16" s="78">
        <f aca="true" t="shared" si="18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19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0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8"/>
        <v>0</v>
      </c>
      <c r="Q16" s="72">
        <f t="shared" si="9"/>
        <v>1</v>
      </c>
      <c r="R16" s="113">
        <f t="shared" si="10"/>
        <v>0</v>
      </c>
      <c r="S16" s="113">
        <f t="shared" si="11"/>
        <v>0</v>
      </c>
      <c r="T16" s="113">
        <f t="shared" si="12"/>
        <v>0</v>
      </c>
      <c r="U16" s="113">
        <f t="shared" si="13"/>
        <v>0</v>
      </c>
      <c r="V16" s="72">
        <f t="shared" si="0"/>
        <v>1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/>
      <c r="AE16" s="107"/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4"/>
        <v>42464</v>
      </c>
      <c r="C17" s="64"/>
      <c r="D17" s="64"/>
      <c r="E17" s="108"/>
      <c r="F17" s="108"/>
      <c r="G17" s="98"/>
      <c r="H17" s="98"/>
      <c r="I17" s="77">
        <f t="shared" si="15"/>
      </c>
      <c r="J17" s="78">
        <f t="shared" si="16"/>
      </c>
      <c r="K17" s="77">
        <f t="shared" si="17"/>
      </c>
      <c r="L17" s="78">
        <f t="shared" si="18"/>
      </c>
      <c r="M17" s="79">
        <f t="shared" si="19"/>
      </c>
      <c r="N17" s="80">
        <f t="shared" si="20"/>
      </c>
      <c r="O17" s="70"/>
      <c r="P17" s="72">
        <f t="shared" si="8"/>
        <v>0</v>
      </c>
      <c r="Q17" s="72">
        <f t="shared" si="9"/>
        <v>1</v>
      </c>
      <c r="R17" s="113">
        <f t="shared" si="10"/>
        <v>0</v>
      </c>
      <c r="S17" s="113">
        <f t="shared" si="11"/>
        <v>0</v>
      </c>
      <c r="T17" s="113">
        <f t="shared" si="12"/>
        <v>0</v>
      </c>
      <c r="U17" s="113">
        <f t="shared" si="13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/>
      <c r="AE17" s="107"/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4"/>
        <v>42465</v>
      </c>
      <c r="C18" s="64"/>
      <c r="D18" s="64"/>
      <c r="E18" s="108"/>
      <c r="F18" s="108"/>
      <c r="G18" s="98"/>
      <c r="H18" s="98"/>
      <c r="I18" s="77">
        <f t="shared" si="15"/>
      </c>
      <c r="J18" s="78">
        <f t="shared" si="16"/>
      </c>
      <c r="K18" s="77">
        <f t="shared" si="17"/>
      </c>
      <c r="L18" s="78">
        <f t="shared" si="18"/>
      </c>
      <c r="M18" s="79">
        <f t="shared" si="19"/>
      </c>
      <c r="N18" s="80">
        <f t="shared" si="20"/>
      </c>
      <c r="O18" s="70"/>
      <c r="P18" s="72">
        <f t="shared" si="8"/>
        <v>0</v>
      </c>
      <c r="Q18" s="72">
        <f t="shared" si="9"/>
        <v>1</v>
      </c>
      <c r="R18" s="113">
        <f t="shared" si="10"/>
        <v>0</v>
      </c>
      <c r="S18" s="113">
        <f t="shared" si="11"/>
        <v>0</v>
      </c>
      <c r="T18" s="113">
        <f t="shared" si="12"/>
        <v>0</v>
      </c>
      <c r="U18" s="113">
        <f t="shared" si="13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/>
      <c r="AE18" s="107"/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4"/>
        <v>42466</v>
      </c>
      <c r="C19" s="64"/>
      <c r="D19" s="64"/>
      <c r="E19" s="108"/>
      <c r="F19" s="108"/>
      <c r="G19" s="98"/>
      <c r="H19" s="98"/>
      <c r="I19" s="77">
        <f t="shared" si="15"/>
      </c>
      <c r="J19" s="78">
        <f t="shared" si="16"/>
      </c>
      <c r="K19" s="77">
        <f t="shared" si="17"/>
      </c>
      <c r="L19" s="78">
        <f t="shared" si="18"/>
      </c>
      <c r="M19" s="79">
        <f t="shared" si="19"/>
      </c>
      <c r="N19" s="80">
        <f t="shared" si="20"/>
      </c>
      <c r="O19" s="70"/>
      <c r="P19" s="72">
        <f t="shared" si="8"/>
        <v>0</v>
      </c>
      <c r="Q19" s="72">
        <f t="shared" si="9"/>
        <v>1</v>
      </c>
      <c r="R19" s="113">
        <f t="shared" si="10"/>
        <v>0</v>
      </c>
      <c r="S19" s="113">
        <f t="shared" si="11"/>
        <v>0</v>
      </c>
      <c r="T19" s="113">
        <f t="shared" si="12"/>
        <v>0</v>
      </c>
      <c r="U19" s="113">
        <f t="shared" si="13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/>
      <c r="AE19" s="107"/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4"/>
        <v>42467</v>
      </c>
      <c r="C20" s="64"/>
      <c r="D20" s="64"/>
      <c r="E20" s="108"/>
      <c r="F20" s="108"/>
      <c r="G20" s="98"/>
      <c r="H20" s="98"/>
      <c r="I20" s="77">
        <f t="shared" si="15"/>
      </c>
      <c r="J20" s="78">
        <f t="shared" si="16"/>
      </c>
      <c r="K20" s="77">
        <f t="shared" si="17"/>
      </c>
      <c r="L20" s="78">
        <f t="shared" si="18"/>
      </c>
      <c r="M20" s="79">
        <f t="shared" si="19"/>
      </c>
      <c r="N20" s="80">
        <f t="shared" si="20"/>
      </c>
      <c r="O20" s="70"/>
      <c r="P20" s="72">
        <f t="shared" si="8"/>
        <v>0</v>
      </c>
      <c r="Q20" s="72">
        <f t="shared" si="9"/>
        <v>1</v>
      </c>
      <c r="R20" s="113">
        <f t="shared" si="10"/>
        <v>0</v>
      </c>
      <c r="S20" s="113">
        <f t="shared" si="11"/>
        <v>0</v>
      </c>
      <c r="T20" s="113">
        <f t="shared" si="12"/>
        <v>0</v>
      </c>
      <c r="U20" s="113">
        <f t="shared" si="13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/>
      <c r="AE20" s="107"/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4"/>
        <v>42468</v>
      </c>
      <c r="C21" s="64"/>
      <c r="D21" s="64"/>
      <c r="E21" s="108"/>
      <c r="F21" s="108"/>
      <c r="G21" s="98"/>
      <c r="H21" s="98"/>
      <c r="I21" s="77">
        <f t="shared" si="15"/>
      </c>
      <c r="J21" s="78">
        <f t="shared" si="16"/>
      </c>
      <c r="K21" s="77">
        <f t="shared" si="17"/>
      </c>
      <c r="L21" s="78">
        <f t="shared" si="18"/>
      </c>
      <c r="M21" s="79">
        <f t="shared" si="19"/>
      </c>
      <c r="N21" s="80">
        <f t="shared" si="20"/>
      </c>
      <c r="O21" s="70"/>
      <c r="P21" s="72">
        <f t="shared" si="8"/>
        <v>0</v>
      </c>
      <c r="Q21" s="72">
        <f t="shared" si="9"/>
        <v>1</v>
      </c>
      <c r="R21" s="113">
        <f t="shared" si="10"/>
        <v>0</v>
      </c>
      <c r="S21" s="113">
        <f t="shared" si="11"/>
        <v>0</v>
      </c>
      <c r="T21" s="113">
        <f t="shared" si="12"/>
        <v>0</v>
      </c>
      <c r="U21" s="113">
        <f t="shared" si="13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/>
      <c r="AE21" s="107"/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4"/>
        <v>42469</v>
      </c>
      <c r="C22" s="64"/>
      <c r="D22" s="64"/>
      <c r="E22" s="108"/>
      <c r="F22" s="108"/>
      <c r="G22" s="98"/>
      <c r="H22" s="98"/>
      <c r="I22" s="77">
        <f t="shared" si="15"/>
      </c>
      <c r="J22" s="78">
        <f t="shared" si="16"/>
      </c>
      <c r="K22" s="77">
        <f t="shared" si="17"/>
      </c>
      <c r="L22" s="78">
        <f t="shared" si="18"/>
      </c>
      <c r="M22" s="79">
        <f t="shared" si="19"/>
      </c>
      <c r="N22" s="80">
        <f t="shared" si="20"/>
      </c>
      <c r="O22" s="70"/>
      <c r="P22" s="72">
        <f t="shared" si="8"/>
        <v>0</v>
      </c>
      <c r="Q22" s="72">
        <f t="shared" si="9"/>
        <v>1</v>
      </c>
      <c r="R22" s="113">
        <f t="shared" si="10"/>
        <v>0</v>
      </c>
      <c r="S22" s="113">
        <f t="shared" si="11"/>
        <v>0</v>
      </c>
      <c r="T22" s="113">
        <f t="shared" si="12"/>
        <v>0</v>
      </c>
      <c r="U22" s="113">
        <f t="shared" si="13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1</v>
      </c>
      <c r="AB22" s="106">
        <f t="shared" si="6"/>
        <v>0</v>
      </c>
      <c r="AC22" s="107">
        <f t="shared" si="7"/>
        <v>0</v>
      </c>
      <c r="AD22" s="107"/>
      <c r="AE22" s="107"/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4"/>
        <v>42470</v>
      </c>
      <c r="C23" s="64"/>
      <c r="D23" s="64"/>
      <c r="E23" s="108"/>
      <c r="F23" s="108"/>
      <c r="G23" s="98"/>
      <c r="H23" s="98"/>
      <c r="I23" s="77">
        <f t="shared" si="15"/>
      </c>
      <c r="J23" s="78">
        <f t="shared" si="16"/>
      </c>
      <c r="K23" s="77">
        <f t="shared" si="17"/>
      </c>
      <c r="L23" s="78">
        <f t="shared" si="18"/>
      </c>
      <c r="M23" s="79">
        <f t="shared" si="19"/>
      </c>
      <c r="N23" s="80">
        <f t="shared" si="20"/>
      </c>
      <c r="O23" s="70"/>
      <c r="P23" s="72">
        <f t="shared" si="8"/>
        <v>0</v>
      </c>
      <c r="Q23" s="72">
        <f t="shared" si="9"/>
        <v>1</v>
      </c>
      <c r="R23" s="113">
        <f t="shared" si="10"/>
        <v>0</v>
      </c>
      <c r="S23" s="113">
        <f t="shared" si="11"/>
        <v>0</v>
      </c>
      <c r="T23" s="113">
        <f t="shared" si="12"/>
        <v>0</v>
      </c>
      <c r="U23" s="113">
        <f t="shared" si="13"/>
        <v>0</v>
      </c>
      <c r="V23" s="72">
        <f t="shared" si="0"/>
        <v>1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/>
      <c r="AE23" s="107"/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4"/>
        <v>42471</v>
      </c>
      <c r="C24" s="64"/>
      <c r="D24" s="64"/>
      <c r="E24" s="108"/>
      <c r="F24" s="108"/>
      <c r="G24" s="98"/>
      <c r="H24" s="98"/>
      <c r="I24" s="77">
        <f t="shared" si="15"/>
      </c>
      <c r="J24" s="78">
        <f t="shared" si="16"/>
      </c>
      <c r="K24" s="77">
        <f t="shared" si="17"/>
      </c>
      <c r="L24" s="78">
        <f t="shared" si="18"/>
      </c>
      <c r="M24" s="79">
        <f t="shared" si="19"/>
      </c>
      <c r="N24" s="80">
        <f t="shared" si="20"/>
      </c>
      <c r="O24" s="70"/>
      <c r="P24" s="72">
        <f t="shared" si="8"/>
        <v>0</v>
      </c>
      <c r="Q24" s="72">
        <f t="shared" si="9"/>
        <v>1</v>
      </c>
      <c r="R24" s="113">
        <f t="shared" si="10"/>
        <v>0</v>
      </c>
      <c r="S24" s="113">
        <f t="shared" si="11"/>
        <v>0</v>
      </c>
      <c r="T24" s="113">
        <f t="shared" si="12"/>
        <v>0</v>
      </c>
      <c r="U24" s="113">
        <f t="shared" si="13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/>
      <c r="AE24" s="107"/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4"/>
        <v>42472</v>
      </c>
      <c r="C25" s="64"/>
      <c r="D25" s="64"/>
      <c r="E25" s="108"/>
      <c r="F25" s="108"/>
      <c r="G25" s="98"/>
      <c r="H25" s="98"/>
      <c r="I25" s="77">
        <f t="shared" si="15"/>
      </c>
      <c r="J25" s="78">
        <f t="shared" si="16"/>
      </c>
      <c r="K25" s="77">
        <f t="shared" si="17"/>
      </c>
      <c r="L25" s="78">
        <f t="shared" si="18"/>
      </c>
      <c r="M25" s="79">
        <f t="shared" si="19"/>
      </c>
      <c r="N25" s="80">
        <f t="shared" si="20"/>
      </c>
      <c r="O25" s="70"/>
      <c r="P25" s="72">
        <f t="shared" si="8"/>
        <v>0</v>
      </c>
      <c r="Q25" s="72">
        <f t="shared" si="9"/>
        <v>1</v>
      </c>
      <c r="R25" s="113">
        <f t="shared" si="10"/>
        <v>0</v>
      </c>
      <c r="S25" s="113">
        <f t="shared" si="11"/>
        <v>0</v>
      </c>
      <c r="T25" s="113">
        <f t="shared" si="12"/>
        <v>0</v>
      </c>
      <c r="U25" s="113">
        <f t="shared" si="13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/>
      <c r="AE25" s="107"/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4"/>
        <v>42473</v>
      </c>
      <c r="C26" s="64"/>
      <c r="D26" s="64"/>
      <c r="E26" s="108"/>
      <c r="F26" s="108"/>
      <c r="G26" s="98"/>
      <c r="H26" s="98"/>
      <c r="I26" s="77">
        <f t="shared" si="15"/>
      </c>
      <c r="J26" s="78">
        <f t="shared" si="16"/>
      </c>
      <c r="K26" s="77">
        <f t="shared" si="17"/>
      </c>
      <c r="L26" s="78">
        <f t="shared" si="18"/>
      </c>
      <c r="M26" s="79">
        <f t="shared" si="19"/>
      </c>
      <c r="N26" s="80">
        <f t="shared" si="20"/>
      </c>
      <c r="O26" s="70"/>
      <c r="P26" s="72">
        <f t="shared" si="8"/>
        <v>0</v>
      </c>
      <c r="Q26" s="72">
        <f t="shared" si="9"/>
        <v>1</v>
      </c>
      <c r="R26" s="113">
        <f t="shared" si="10"/>
        <v>0</v>
      </c>
      <c r="S26" s="113">
        <f t="shared" si="11"/>
        <v>0</v>
      </c>
      <c r="T26" s="113">
        <f t="shared" si="12"/>
        <v>0</v>
      </c>
      <c r="U26" s="113">
        <f t="shared" si="13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/>
      <c r="AE26" s="107"/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4"/>
        <v>42474</v>
      </c>
      <c r="C27" s="64"/>
      <c r="D27" s="64"/>
      <c r="E27" s="108"/>
      <c r="F27" s="108"/>
      <c r="G27" s="98"/>
      <c r="H27" s="98"/>
      <c r="I27" s="77">
        <f t="shared" si="15"/>
      </c>
      <c r="J27" s="78">
        <f t="shared" si="16"/>
      </c>
      <c r="K27" s="77">
        <f t="shared" si="17"/>
      </c>
      <c r="L27" s="78">
        <f t="shared" si="18"/>
      </c>
      <c r="M27" s="79">
        <f t="shared" si="19"/>
      </c>
      <c r="N27" s="80">
        <f t="shared" si="20"/>
      </c>
      <c r="O27" s="70"/>
      <c r="P27" s="72">
        <f t="shared" si="8"/>
        <v>0</v>
      </c>
      <c r="Q27" s="72">
        <f t="shared" si="9"/>
        <v>1</v>
      </c>
      <c r="R27" s="113">
        <f t="shared" si="10"/>
        <v>0</v>
      </c>
      <c r="S27" s="113">
        <f t="shared" si="11"/>
        <v>0</v>
      </c>
      <c r="T27" s="113">
        <f t="shared" si="12"/>
        <v>0</v>
      </c>
      <c r="U27" s="113">
        <f t="shared" si="13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/>
      <c r="AE27" s="107"/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4"/>
        <v>42475</v>
      </c>
      <c r="C28" s="64"/>
      <c r="D28" s="64"/>
      <c r="E28" s="108"/>
      <c r="F28" s="108"/>
      <c r="G28" s="98"/>
      <c r="H28" s="98"/>
      <c r="I28" s="77">
        <f t="shared" si="15"/>
      </c>
      <c r="J28" s="78">
        <f t="shared" si="16"/>
      </c>
      <c r="K28" s="77">
        <f t="shared" si="17"/>
      </c>
      <c r="L28" s="78">
        <f t="shared" si="18"/>
      </c>
      <c r="M28" s="79">
        <f t="shared" si="19"/>
      </c>
      <c r="N28" s="80">
        <f t="shared" si="20"/>
      </c>
      <c r="O28" s="70"/>
      <c r="P28" s="72">
        <f t="shared" si="8"/>
        <v>0</v>
      </c>
      <c r="Q28" s="72">
        <f t="shared" si="9"/>
        <v>1</v>
      </c>
      <c r="R28" s="113">
        <f t="shared" si="10"/>
        <v>0</v>
      </c>
      <c r="S28" s="113">
        <f t="shared" si="11"/>
        <v>0</v>
      </c>
      <c r="T28" s="113">
        <f t="shared" si="12"/>
        <v>0</v>
      </c>
      <c r="U28" s="113">
        <f t="shared" si="13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0</v>
      </c>
      <c r="AC28" s="107">
        <f t="shared" si="7"/>
        <v>0</v>
      </c>
      <c r="AD28" s="107"/>
      <c r="AE28" s="107"/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4"/>
        <v>42476</v>
      </c>
      <c r="C29" s="64"/>
      <c r="D29" s="64"/>
      <c r="E29" s="108"/>
      <c r="F29" s="108"/>
      <c r="G29" s="98"/>
      <c r="H29" s="98"/>
      <c r="I29" s="77">
        <f t="shared" si="15"/>
      </c>
      <c r="J29" s="78">
        <f t="shared" si="16"/>
      </c>
      <c r="K29" s="77">
        <f t="shared" si="17"/>
      </c>
      <c r="L29" s="78">
        <f t="shared" si="18"/>
      </c>
      <c r="M29" s="79">
        <f t="shared" si="19"/>
      </c>
      <c r="N29" s="80">
        <f t="shared" si="20"/>
      </c>
      <c r="O29" s="70"/>
      <c r="P29" s="72">
        <f t="shared" si="8"/>
        <v>0</v>
      </c>
      <c r="Q29" s="72">
        <f t="shared" si="9"/>
        <v>1</v>
      </c>
      <c r="R29" s="113">
        <f t="shared" si="10"/>
        <v>0</v>
      </c>
      <c r="S29" s="113">
        <f t="shared" si="11"/>
        <v>0</v>
      </c>
      <c r="T29" s="113">
        <f t="shared" si="12"/>
        <v>0</v>
      </c>
      <c r="U29" s="113">
        <f t="shared" si="13"/>
        <v>0</v>
      </c>
      <c r="V29" s="72">
        <f t="shared" si="0"/>
        <v>0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1</v>
      </c>
      <c r="AB29" s="106">
        <f t="shared" si="6"/>
        <v>0</v>
      </c>
      <c r="AC29" s="107">
        <f t="shared" si="7"/>
        <v>0</v>
      </c>
      <c r="AD29" s="107"/>
      <c r="AE29" s="107"/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4"/>
        <v>42477</v>
      </c>
      <c r="C30" s="64"/>
      <c r="D30" s="64"/>
      <c r="E30" s="108"/>
      <c r="F30" s="108"/>
      <c r="G30" s="98"/>
      <c r="H30" s="98"/>
      <c r="I30" s="77">
        <f t="shared" si="15"/>
      </c>
      <c r="J30" s="78">
        <f t="shared" si="16"/>
      </c>
      <c r="K30" s="77">
        <f t="shared" si="17"/>
      </c>
      <c r="L30" s="78">
        <f t="shared" si="18"/>
      </c>
      <c r="M30" s="79">
        <f t="shared" si="19"/>
      </c>
      <c r="N30" s="80">
        <f t="shared" si="20"/>
      </c>
      <c r="O30" s="70"/>
      <c r="P30" s="72">
        <f t="shared" si="8"/>
        <v>0</v>
      </c>
      <c r="Q30" s="72">
        <f t="shared" si="9"/>
        <v>1</v>
      </c>
      <c r="R30" s="113">
        <f t="shared" si="10"/>
        <v>0</v>
      </c>
      <c r="S30" s="113">
        <f t="shared" si="11"/>
        <v>0</v>
      </c>
      <c r="T30" s="113">
        <f t="shared" si="12"/>
        <v>0</v>
      </c>
      <c r="U30" s="113">
        <f t="shared" si="13"/>
        <v>0</v>
      </c>
      <c r="V30" s="72">
        <f t="shared" si="0"/>
        <v>1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/>
      <c r="AE30" s="107"/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4"/>
        <v>42478</v>
      </c>
      <c r="C31" s="64"/>
      <c r="D31" s="64"/>
      <c r="E31" s="108"/>
      <c r="F31" s="108"/>
      <c r="G31" s="98"/>
      <c r="H31" s="98"/>
      <c r="I31" s="77">
        <f t="shared" si="15"/>
      </c>
      <c r="J31" s="78">
        <f t="shared" si="16"/>
      </c>
      <c r="K31" s="77">
        <f t="shared" si="17"/>
      </c>
      <c r="L31" s="78">
        <f t="shared" si="18"/>
      </c>
      <c r="M31" s="79">
        <f t="shared" si="19"/>
      </c>
      <c r="N31" s="80">
        <f t="shared" si="20"/>
      </c>
      <c r="O31" s="70"/>
      <c r="P31" s="72">
        <f t="shared" si="8"/>
        <v>0</v>
      </c>
      <c r="Q31" s="72">
        <f t="shared" si="9"/>
        <v>1</v>
      </c>
      <c r="R31" s="113">
        <f t="shared" si="10"/>
        <v>0</v>
      </c>
      <c r="S31" s="113">
        <f t="shared" si="11"/>
        <v>0</v>
      </c>
      <c r="T31" s="113">
        <f t="shared" si="12"/>
        <v>0</v>
      </c>
      <c r="U31" s="113">
        <f t="shared" si="13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/>
      <c r="AE31" s="107"/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4"/>
        <v>42479</v>
      </c>
      <c r="C32" s="64"/>
      <c r="D32" s="64"/>
      <c r="E32" s="108"/>
      <c r="F32" s="108"/>
      <c r="G32" s="98"/>
      <c r="H32" s="98"/>
      <c r="I32" s="77">
        <f t="shared" si="15"/>
      </c>
      <c r="J32" s="78">
        <f t="shared" si="16"/>
      </c>
      <c r="K32" s="77">
        <f t="shared" si="17"/>
      </c>
      <c r="L32" s="78">
        <f t="shared" si="18"/>
      </c>
      <c r="M32" s="79">
        <f t="shared" si="19"/>
      </c>
      <c r="N32" s="80">
        <f t="shared" si="20"/>
      </c>
      <c r="O32" s="70"/>
      <c r="P32" s="72">
        <f t="shared" si="8"/>
        <v>0</v>
      </c>
      <c r="Q32" s="72">
        <f t="shared" si="9"/>
        <v>1</v>
      </c>
      <c r="R32" s="113">
        <f t="shared" si="10"/>
        <v>0</v>
      </c>
      <c r="S32" s="113">
        <f t="shared" si="11"/>
        <v>0</v>
      </c>
      <c r="T32" s="113">
        <f t="shared" si="12"/>
        <v>0</v>
      </c>
      <c r="U32" s="113">
        <f t="shared" si="13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/>
      <c r="AE32" s="107"/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4"/>
        <v>42480</v>
      </c>
      <c r="C33" s="64"/>
      <c r="D33" s="64"/>
      <c r="E33" s="108"/>
      <c r="F33" s="108"/>
      <c r="G33" s="98"/>
      <c r="H33" s="98"/>
      <c r="I33" s="77">
        <f t="shared" si="15"/>
      </c>
      <c r="J33" s="78">
        <f t="shared" si="16"/>
      </c>
      <c r="K33" s="77">
        <f t="shared" si="17"/>
      </c>
      <c r="L33" s="78">
        <f t="shared" si="18"/>
      </c>
      <c r="M33" s="79">
        <f t="shared" si="19"/>
      </c>
      <c r="N33" s="80">
        <f t="shared" si="20"/>
      </c>
      <c r="O33" s="70"/>
      <c r="P33" s="72">
        <f t="shared" si="8"/>
        <v>0</v>
      </c>
      <c r="Q33" s="72">
        <f t="shared" si="9"/>
        <v>1</v>
      </c>
      <c r="R33" s="113">
        <f t="shared" si="10"/>
        <v>0</v>
      </c>
      <c r="S33" s="113">
        <f t="shared" si="11"/>
        <v>0</v>
      </c>
      <c r="T33" s="113">
        <f t="shared" si="12"/>
        <v>0</v>
      </c>
      <c r="U33" s="113">
        <f t="shared" si="13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/>
      <c r="AE33" s="107"/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4"/>
        <v>42481</v>
      </c>
      <c r="C34" s="64"/>
      <c r="D34" s="64"/>
      <c r="E34" s="108"/>
      <c r="F34" s="108"/>
      <c r="G34" s="98"/>
      <c r="H34" s="98"/>
      <c r="I34" s="77">
        <f t="shared" si="15"/>
      </c>
      <c r="J34" s="78">
        <f t="shared" si="16"/>
      </c>
      <c r="K34" s="77">
        <f t="shared" si="17"/>
      </c>
      <c r="L34" s="78">
        <f t="shared" si="18"/>
      </c>
      <c r="M34" s="79">
        <f t="shared" si="19"/>
      </c>
      <c r="N34" s="80">
        <f t="shared" si="20"/>
      </c>
      <c r="O34" s="70"/>
      <c r="P34" s="72">
        <f t="shared" si="8"/>
        <v>0</v>
      </c>
      <c r="Q34" s="72">
        <f t="shared" si="9"/>
        <v>1</v>
      </c>
      <c r="R34" s="113">
        <f t="shared" si="10"/>
        <v>0</v>
      </c>
      <c r="S34" s="113">
        <f t="shared" si="11"/>
        <v>0</v>
      </c>
      <c r="T34" s="113">
        <f t="shared" si="12"/>
        <v>0</v>
      </c>
      <c r="U34" s="113">
        <f t="shared" si="13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/>
      <c r="AE34" s="107"/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4"/>
        <v>42482</v>
      </c>
      <c r="C35" s="64"/>
      <c r="D35" s="64"/>
      <c r="E35" s="108"/>
      <c r="F35" s="108"/>
      <c r="G35" s="98"/>
      <c r="H35" s="98"/>
      <c r="I35" s="77">
        <f t="shared" si="15"/>
      </c>
      <c r="J35" s="78">
        <f t="shared" si="16"/>
      </c>
      <c r="K35" s="77">
        <f t="shared" si="17"/>
      </c>
      <c r="L35" s="78">
        <f t="shared" si="18"/>
      </c>
      <c r="M35" s="79">
        <f t="shared" si="19"/>
      </c>
      <c r="N35" s="80">
        <f t="shared" si="20"/>
      </c>
      <c r="O35" s="70"/>
      <c r="P35" s="72">
        <f t="shared" si="8"/>
        <v>0</v>
      </c>
      <c r="Q35" s="72">
        <f t="shared" si="9"/>
        <v>1</v>
      </c>
      <c r="R35" s="113">
        <f t="shared" si="10"/>
        <v>0</v>
      </c>
      <c r="S35" s="113">
        <f t="shared" si="11"/>
        <v>0</v>
      </c>
      <c r="T35" s="113">
        <f t="shared" si="12"/>
        <v>0</v>
      </c>
      <c r="U35" s="113">
        <f t="shared" si="13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/>
      <c r="AE35" s="107"/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4"/>
        <v>42483</v>
      </c>
      <c r="C36" s="64"/>
      <c r="D36" s="64"/>
      <c r="E36" s="108"/>
      <c r="F36" s="108"/>
      <c r="G36" s="98"/>
      <c r="H36" s="98"/>
      <c r="I36" s="77">
        <f t="shared" si="15"/>
      </c>
      <c r="J36" s="78">
        <f t="shared" si="16"/>
      </c>
      <c r="K36" s="77">
        <f t="shared" si="17"/>
      </c>
      <c r="L36" s="78">
        <f t="shared" si="18"/>
      </c>
      <c r="M36" s="79">
        <f t="shared" si="19"/>
      </c>
      <c r="N36" s="80">
        <f t="shared" si="20"/>
      </c>
      <c r="O36" s="70"/>
      <c r="P36" s="72">
        <f t="shared" si="8"/>
        <v>0</v>
      </c>
      <c r="Q36" s="72">
        <f t="shared" si="9"/>
        <v>1</v>
      </c>
      <c r="R36" s="113">
        <f t="shared" si="10"/>
        <v>0</v>
      </c>
      <c r="S36" s="113">
        <f t="shared" si="11"/>
        <v>0</v>
      </c>
      <c r="T36" s="113">
        <f t="shared" si="12"/>
        <v>0</v>
      </c>
      <c r="U36" s="113">
        <f t="shared" si="13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1</v>
      </c>
      <c r="AB36" s="106">
        <f t="shared" si="6"/>
        <v>0</v>
      </c>
      <c r="AC36" s="107">
        <f t="shared" si="7"/>
        <v>0</v>
      </c>
      <c r="AD36" s="107"/>
      <c r="AE36" s="107"/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4"/>
        <v>42484</v>
      </c>
      <c r="C37" s="64"/>
      <c r="D37" s="64"/>
      <c r="E37" s="108"/>
      <c r="F37" s="108"/>
      <c r="G37" s="98"/>
      <c r="H37" s="98"/>
      <c r="I37" s="77">
        <f t="shared" si="15"/>
      </c>
      <c r="J37" s="78">
        <f t="shared" si="16"/>
      </c>
      <c r="K37" s="77">
        <f t="shared" si="17"/>
      </c>
      <c r="L37" s="78">
        <f t="shared" si="18"/>
      </c>
      <c r="M37" s="79">
        <f t="shared" si="19"/>
      </c>
      <c r="N37" s="80">
        <f t="shared" si="20"/>
      </c>
      <c r="O37" s="70"/>
      <c r="P37" s="72">
        <f t="shared" si="8"/>
        <v>0</v>
      </c>
      <c r="Q37" s="72">
        <f t="shared" si="9"/>
        <v>1</v>
      </c>
      <c r="R37" s="113">
        <f t="shared" si="10"/>
        <v>0</v>
      </c>
      <c r="S37" s="113">
        <f t="shared" si="11"/>
        <v>0</v>
      </c>
      <c r="T37" s="113">
        <f t="shared" si="12"/>
        <v>0</v>
      </c>
      <c r="U37" s="113">
        <f t="shared" si="13"/>
        <v>0</v>
      </c>
      <c r="V37" s="72">
        <f t="shared" si="0"/>
        <v>1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0</v>
      </c>
      <c r="AC37" s="107">
        <f t="shared" si="7"/>
        <v>0</v>
      </c>
      <c r="AD37" s="107"/>
      <c r="AE37" s="107"/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4"/>
        <v>42485</v>
      </c>
      <c r="C38" s="64"/>
      <c r="D38" s="64"/>
      <c r="E38" s="108"/>
      <c r="F38" s="108"/>
      <c r="G38" s="98"/>
      <c r="H38" s="98"/>
      <c r="I38" s="77">
        <f t="shared" si="15"/>
      </c>
      <c r="J38" s="78">
        <f t="shared" si="16"/>
      </c>
      <c r="K38" s="77">
        <f t="shared" si="17"/>
      </c>
      <c r="L38" s="78">
        <f t="shared" si="18"/>
      </c>
      <c r="M38" s="79">
        <f t="shared" si="19"/>
      </c>
      <c r="N38" s="80">
        <f t="shared" si="20"/>
      </c>
      <c r="O38" s="70"/>
      <c r="P38" s="72">
        <f t="shared" si="8"/>
        <v>0</v>
      </c>
      <c r="Q38" s="72">
        <f t="shared" si="9"/>
        <v>1</v>
      </c>
      <c r="R38" s="113">
        <f t="shared" si="10"/>
        <v>0</v>
      </c>
      <c r="S38" s="113">
        <f t="shared" si="11"/>
        <v>0</v>
      </c>
      <c r="T38" s="113">
        <f t="shared" si="12"/>
        <v>0</v>
      </c>
      <c r="U38" s="113">
        <f t="shared" si="13"/>
        <v>0</v>
      </c>
      <c r="V38" s="72">
        <f t="shared" si="0"/>
        <v>0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0</v>
      </c>
      <c r="AD38" s="107"/>
      <c r="AE38" s="107"/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4"/>
        <v>42486</v>
      </c>
      <c r="C39" s="64"/>
      <c r="D39" s="64"/>
      <c r="E39" s="108"/>
      <c r="F39" s="108"/>
      <c r="G39" s="98"/>
      <c r="H39" s="98"/>
      <c r="I39" s="77">
        <f t="shared" si="15"/>
      </c>
      <c r="J39" s="78">
        <f t="shared" si="16"/>
      </c>
      <c r="K39" s="77">
        <f t="shared" si="17"/>
      </c>
      <c r="L39" s="78">
        <f t="shared" si="18"/>
      </c>
      <c r="M39" s="79">
        <f t="shared" si="19"/>
      </c>
      <c r="N39" s="80">
        <f t="shared" si="20"/>
      </c>
      <c r="O39" s="70"/>
      <c r="P39" s="72">
        <f t="shared" si="8"/>
        <v>0</v>
      </c>
      <c r="Q39" s="72">
        <f t="shared" si="9"/>
        <v>1</v>
      </c>
      <c r="R39" s="113">
        <f t="shared" si="10"/>
        <v>0</v>
      </c>
      <c r="S39" s="113">
        <f t="shared" si="11"/>
        <v>0</v>
      </c>
      <c r="T39" s="113">
        <f t="shared" si="12"/>
        <v>0</v>
      </c>
      <c r="U39" s="113">
        <f t="shared" si="13"/>
        <v>0</v>
      </c>
      <c r="V39" s="72">
        <f t="shared" si="0"/>
        <v>0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/>
      <c r="AE39" s="107"/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4"/>
        <v>42487</v>
      </c>
      <c r="C40" s="64"/>
      <c r="D40" s="64"/>
      <c r="E40" s="108"/>
      <c r="F40" s="108"/>
      <c r="G40" s="98"/>
      <c r="H40" s="98"/>
      <c r="I40" s="77">
        <f t="shared" si="15"/>
      </c>
      <c r="J40" s="78">
        <f t="shared" si="16"/>
      </c>
      <c r="K40" s="77">
        <f t="shared" si="17"/>
      </c>
      <c r="L40" s="78">
        <f t="shared" si="18"/>
      </c>
      <c r="M40" s="79">
        <f t="shared" si="19"/>
      </c>
      <c r="N40" s="80">
        <f t="shared" si="20"/>
      </c>
      <c r="O40" s="70"/>
      <c r="P40" s="72">
        <f t="shared" si="8"/>
        <v>0</v>
      </c>
      <c r="Q40" s="72">
        <f t="shared" si="9"/>
        <v>1</v>
      </c>
      <c r="R40" s="113">
        <f t="shared" si="10"/>
        <v>0</v>
      </c>
      <c r="S40" s="113">
        <f t="shared" si="11"/>
        <v>0</v>
      </c>
      <c r="T40" s="113">
        <f t="shared" si="12"/>
        <v>0</v>
      </c>
      <c r="U40" s="113">
        <f t="shared" si="13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0</v>
      </c>
      <c r="AC40" s="107">
        <f t="shared" si="7"/>
        <v>0</v>
      </c>
      <c r="AD40" s="107"/>
      <c r="AE40" s="107"/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4"/>
        <v>42488</v>
      </c>
      <c r="C41" s="64"/>
      <c r="D41" s="64"/>
      <c r="E41" s="108"/>
      <c r="F41" s="108"/>
      <c r="G41" s="98"/>
      <c r="H41" s="98"/>
      <c r="I41" s="77">
        <f t="shared" si="15"/>
      </c>
      <c r="J41" s="78">
        <f t="shared" si="16"/>
      </c>
      <c r="K41" s="77">
        <f t="shared" si="17"/>
      </c>
      <c r="L41" s="78">
        <f t="shared" si="18"/>
      </c>
      <c r="M41" s="79">
        <f t="shared" si="19"/>
      </c>
      <c r="N41" s="80">
        <f t="shared" si="20"/>
      </c>
      <c r="O41" s="70"/>
      <c r="P41" s="72">
        <f t="shared" si="8"/>
        <v>0</v>
      </c>
      <c r="Q41" s="72">
        <f t="shared" si="9"/>
        <v>1</v>
      </c>
      <c r="R41" s="113">
        <f t="shared" si="10"/>
        <v>0</v>
      </c>
      <c r="S41" s="113">
        <f t="shared" si="11"/>
        <v>0</v>
      </c>
      <c r="T41" s="113">
        <f t="shared" si="12"/>
        <v>0</v>
      </c>
      <c r="U41" s="113">
        <f t="shared" si="13"/>
        <v>0</v>
      </c>
      <c r="V41" s="72">
        <f t="shared" si="0"/>
        <v>0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/>
      <c r="AE41" s="107"/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4"/>
        <v>42489</v>
      </c>
      <c r="C42" s="64"/>
      <c r="D42" s="64"/>
      <c r="E42" s="108"/>
      <c r="F42" s="108"/>
      <c r="G42" s="98"/>
      <c r="H42" s="98"/>
      <c r="I42" s="77">
        <f t="shared" si="15"/>
      </c>
      <c r="J42" s="78">
        <f t="shared" si="16"/>
      </c>
      <c r="K42" s="77">
        <f t="shared" si="17"/>
      </c>
      <c r="L42" s="78">
        <f t="shared" si="18"/>
      </c>
      <c r="M42" s="79">
        <f t="shared" si="19"/>
      </c>
      <c r="N42" s="80">
        <f t="shared" si="20"/>
      </c>
      <c r="O42" s="70"/>
      <c r="P42" s="72">
        <f t="shared" si="8"/>
        <v>0</v>
      </c>
      <c r="Q42" s="72">
        <f t="shared" si="9"/>
        <v>1</v>
      </c>
      <c r="R42" s="113">
        <f t="shared" si="10"/>
        <v>0</v>
      </c>
      <c r="S42" s="113">
        <f t="shared" si="11"/>
        <v>0</v>
      </c>
      <c r="T42" s="113">
        <f t="shared" si="12"/>
        <v>0</v>
      </c>
      <c r="U42" s="113">
        <f t="shared" si="13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/>
      <c r="AE42" s="107"/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4"/>
        <v>42490</v>
      </c>
      <c r="C43" s="64"/>
      <c r="D43" s="64"/>
      <c r="E43" s="108"/>
      <c r="F43" s="108"/>
      <c r="G43" s="98"/>
      <c r="H43" s="98"/>
      <c r="I43" s="77">
        <f t="shared" si="15"/>
      </c>
      <c r="J43" s="78">
        <f t="shared" si="16"/>
      </c>
      <c r="K43" s="77">
        <f t="shared" si="17"/>
      </c>
      <c r="L43" s="78">
        <f t="shared" si="18"/>
      </c>
      <c r="M43" s="79">
        <f t="shared" si="19"/>
      </c>
      <c r="N43" s="80">
        <f t="shared" si="20"/>
      </c>
      <c r="O43" s="70"/>
      <c r="P43" s="72">
        <f t="shared" si="8"/>
        <v>0</v>
      </c>
      <c r="Q43" s="72">
        <f t="shared" si="9"/>
        <v>1</v>
      </c>
      <c r="R43" s="113">
        <f t="shared" si="10"/>
        <v>0</v>
      </c>
      <c r="S43" s="113">
        <f t="shared" si="11"/>
        <v>0</v>
      </c>
      <c r="T43" s="113">
        <f t="shared" si="12"/>
        <v>0</v>
      </c>
      <c r="U43" s="113">
        <f t="shared" si="13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1</v>
      </c>
      <c r="AB43" s="106">
        <f t="shared" si="6"/>
        <v>0</v>
      </c>
      <c r="AC43" s="107">
        <f t="shared" si="7"/>
        <v>1</v>
      </c>
      <c r="AD43" s="107"/>
      <c r="AE43" s="107"/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4"/>
      </c>
      <c r="C44" s="65"/>
      <c r="D44" s="65"/>
      <c r="E44" s="109"/>
      <c r="F44" s="109"/>
      <c r="G44" s="99"/>
      <c r="H44" s="99"/>
      <c r="I44" s="68">
        <f t="shared" si="15"/>
      </c>
      <c r="J44" s="66">
        <f t="shared" si="16"/>
      </c>
      <c r="K44" s="68">
        <f t="shared" si="17"/>
      </c>
      <c r="L44" s="66">
        <f t="shared" si="18"/>
      </c>
      <c r="M44" s="69">
        <f t="shared" si="19"/>
      </c>
      <c r="N44" s="67">
        <f t="shared" si="20"/>
      </c>
      <c r="O44" s="70"/>
      <c r="P44" s="72">
        <f t="shared" si="8"/>
        <v>0</v>
      </c>
      <c r="Q44" s="72">
        <f t="shared" si="9"/>
        <v>1</v>
      </c>
      <c r="R44" s="113">
        <f t="shared" si="10"/>
        <v>0</v>
      </c>
      <c r="S44" s="113">
        <f t="shared" si="11"/>
        <v>0</v>
      </c>
      <c r="T44" s="113">
        <f t="shared" si="12"/>
        <v>0</v>
      </c>
      <c r="U44" s="113">
        <f t="shared" si="13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/>
      <c r="AE44" s="107"/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1" ref="I45:N45">SUM(I14:I44)</f>
        <v>0</v>
      </c>
      <c r="J45" s="95">
        <f t="shared" si="21"/>
        <v>0</v>
      </c>
      <c r="K45" s="94">
        <f t="shared" si="21"/>
        <v>0</v>
      </c>
      <c r="L45" s="95">
        <f t="shared" si="21"/>
        <v>0</v>
      </c>
      <c r="M45" s="94">
        <f t="shared" si="21"/>
        <v>0</v>
      </c>
      <c r="N45" s="96">
        <f t="shared" si="21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42491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42491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1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1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42492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42493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42494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1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42495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1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42496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42497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1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42498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1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42499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42500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42501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42502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42503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42504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1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42505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1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1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42506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1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42507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42508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42509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42510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42511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1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42512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1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42513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42514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0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42515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0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1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42516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1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42517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42518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0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1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42519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1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42520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  <v>42521</v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42522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42522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42523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42524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42525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1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42526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1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42527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42528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42529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42530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42531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42532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1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42533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1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42534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42535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42536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0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42537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42538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42539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1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42540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1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42541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42542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42543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42544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42545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0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42546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0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1</v>
      </c>
      <c r="AB38" s="106">
        <f t="shared" si="6"/>
        <v>0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42547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1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42548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42549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0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42550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42551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42552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42552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42553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1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42554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1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42555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42556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42557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42558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42559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42560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1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42561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1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42562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42563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42564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42565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42566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0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42567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1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42568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1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42569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42570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42571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42572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42573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42574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1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42575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1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0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42576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0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42577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42578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42579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0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42580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42581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1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  <v>42582</v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1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42583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42583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42584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42585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0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42586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0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42587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42588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1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42589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1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1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42590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1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42591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42592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0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42593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0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42594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42595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1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42596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1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1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42597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1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0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42598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42599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0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42600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0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42601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42602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1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42603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1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42604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42605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42606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0</v>
      </c>
      <c r="AB37" s="106">
        <f t="shared" si="6"/>
        <v>0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42607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0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42608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42609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1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42610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1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42611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42612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  <v>42613</v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B1:AP55"/>
  <sheetViews>
    <sheetView showGridLines="0" showRowColHeaders="0" zoomScale="80" zoomScaleNormal="80" zoomScalePageLayoutView="70" workbookViewId="0" topLeftCell="A1">
      <selection activeCell="A1" sqref="A1"/>
    </sheetView>
  </sheetViews>
  <sheetFormatPr defaultColWidth="11.57421875" defaultRowHeight="12.75"/>
  <cols>
    <col min="1" max="1" width="2.421875" style="2" customWidth="1"/>
    <col min="2" max="2" width="16.7109375" style="1" customWidth="1"/>
    <col min="3" max="4" width="16.7109375" style="2" customWidth="1"/>
    <col min="5" max="6" width="10.7109375" style="2" customWidth="1"/>
    <col min="7" max="14" width="16.7109375" style="2" customWidth="1"/>
    <col min="15" max="15" width="4.140625" style="2" hidden="1" customWidth="1"/>
    <col min="16" max="21" width="8.57421875" style="2" hidden="1" customWidth="1"/>
    <col min="22" max="27" width="10.140625" style="2" hidden="1" customWidth="1"/>
    <col min="28" max="28" width="10.00390625" style="2" hidden="1" customWidth="1"/>
    <col min="29" max="31" width="7.28125" style="2" hidden="1" customWidth="1"/>
    <col min="32" max="32" width="1.7109375" style="2" customWidth="1"/>
    <col min="33" max="33" width="27.57421875" style="3" customWidth="1"/>
    <col min="34" max="34" width="19.57421875" style="4" customWidth="1"/>
    <col min="35" max="35" width="2.28125" style="2" customWidth="1"/>
    <col min="36" max="36" width="4.00390625" style="2" customWidth="1"/>
    <col min="37" max="37" width="1.28515625" style="2" customWidth="1"/>
    <col min="38" max="38" width="36.421875" style="2" customWidth="1"/>
    <col min="39" max="40" width="11.57421875" style="2" customWidth="1"/>
    <col min="41" max="16384" width="11.57421875" style="2" customWidth="1"/>
  </cols>
  <sheetData>
    <row r="1" spans="2:34" ht="15" customHeight="1">
      <c r="B1" s="186" t="str">
        <f>IF(actualdate&lt;&gt;"",actualdate," ")</f>
        <v>Letzte Aktualisierung: 28.12.2015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</row>
    <row r="2" spans="2:40" ht="42" customHeight="1">
      <c r="B2" s="188" t="s">
        <v>18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90"/>
      <c r="AI2" s="7"/>
      <c r="AJ2" s="7"/>
      <c r="AK2" s="7"/>
      <c r="AL2" s="7"/>
      <c r="AM2" s="7"/>
      <c r="AN2" s="7"/>
    </row>
    <row r="3" spans="2:40" ht="16.5" customHeight="1">
      <c r="B3" s="176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8"/>
      <c r="AI3" s="158"/>
      <c r="AJ3" s="158"/>
      <c r="AK3" s="158"/>
      <c r="AL3" s="5"/>
      <c r="AM3" s="5"/>
      <c r="AN3" s="7"/>
    </row>
    <row r="4" spans="2:40" ht="15" customHeight="1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58"/>
      <c r="AJ4" s="158"/>
      <c r="AK4" s="158"/>
      <c r="AL4" s="5"/>
      <c r="AM4" s="5"/>
      <c r="AN4" s="33"/>
    </row>
    <row r="5" spans="2:37" ht="21" customHeight="1">
      <c r="B5" s="184" t="s">
        <v>19</v>
      </c>
      <c r="C5" s="185"/>
      <c r="D5" s="191">
        <f>IF(Januar!D5&lt;&gt;"",Januar!D5,"")</f>
      </c>
      <c r="E5" s="191"/>
      <c r="F5" s="191"/>
      <c r="G5" s="191"/>
      <c r="H5" s="191"/>
      <c r="I5" s="191"/>
      <c r="J5" s="191"/>
      <c r="K5" s="191"/>
      <c r="L5" s="191"/>
      <c r="M5" s="192"/>
      <c r="N5" s="167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9"/>
      <c r="AI5" s="158"/>
      <c r="AJ5" s="158"/>
      <c r="AK5" s="158"/>
    </row>
    <row r="6" spans="2:37" ht="21" customHeight="1">
      <c r="B6" s="196" t="s">
        <v>21</v>
      </c>
      <c r="C6" s="197"/>
      <c r="D6" s="141">
        <f>IF(Januar!D6&lt;&gt;"",Januar!D6,"")</f>
      </c>
      <c r="E6" s="141"/>
      <c r="F6" s="141"/>
      <c r="G6" s="141"/>
      <c r="H6" s="141"/>
      <c r="I6" s="193"/>
      <c r="J6" s="193"/>
      <c r="K6" s="193"/>
      <c r="L6" s="193"/>
      <c r="M6" s="194"/>
      <c r="N6" s="170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2"/>
      <c r="AI6" s="158"/>
      <c r="AJ6" s="158"/>
      <c r="AK6" s="158"/>
    </row>
    <row r="7" spans="2:37" ht="21" customHeight="1">
      <c r="B7" s="151" t="s">
        <v>20</v>
      </c>
      <c r="C7" s="152"/>
      <c r="D7" s="195">
        <f>IF(Januar!D7&lt;&gt;"",Januar!D7,"")</f>
      </c>
      <c r="E7" s="195"/>
      <c r="F7" s="195"/>
      <c r="G7" s="195"/>
      <c r="H7" s="195"/>
      <c r="I7" s="191"/>
      <c r="J7" s="191"/>
      <c r="K7" s="191"/>
      <c r="L7" s="191"/>
      <c r="M7" s="192"/>
      <c r="N7" s="170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2"/>
      <c r="AI7" s="158"/>
      <c r="AJ7" s="158"/>
      <c r="AK7" s="158"/>
    </row>
    <row r="8" spans="2:37" ht="21" customHeight="1">
      <c r="B8" s="181" t="s">
        <v>22</v>
      </c>
      <c r="C8" s="182"/>
      <c r="D8" s="141">
        <f>IF(Januar!D8&lt;&gt;"",Januar!D8,"")</f>
      </c>
      <c r="E8" s="141"/>
      <c r="F8" s="141"/>
      <c r="G8" s="141"/>
      <c r="H8" s="141"/>
      <c r="I8" s="142"/>
      <c r="J8" s="142"/>
      <c r="K8" s="142"/>
      <c r="L8" s="142"/>
      <c r="M8" s="142"/>
      <c r="N8" s="170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58"/>
      <c r="AJ8" s="158"/>
      <c r="AK8" s="158"/>
    </row>
    <row r="9" spans="2:37" ht="7.5" customHeight="1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70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58"/>
      <c r="AJ9" s="158"/>
      <c r="AK9" s="158"/>
    </row>
    <row r="10" spans="2:37" ht="21" customHeight="1">
      <c r="B10" s="159" t="s">
        <v>4</v>
      </c>
      <c r="C10" s="160"/>
      <c r="D10" s="161">
        <v>42614</v>
      </c>
      <c r="E10" s="161"/>
      <c r="F10" s="161"/>
      <c r="G10" s="161"/>
      <c r="H10" s="161"/>
      <c r="I10" s="162"/>
      <c r="J10" s="163" t="s">
        <v>5</v>
      </c>
      <c r="K10" s="164"/>
      <c r="L10" s="147">
        <v>10</v>
      </c>
      <c r="M10" s="148"/>
      <c r="N10" s="173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5"/>
      <c r="AI10" s="158"/>
      <c r="AJ10" s="158"/>
      <c r="AK10" s="158"/>
    </row>
    <row r="11" spans="2:37" s="6" customFormat="1" ht="12.75" customHeight="1"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8"/>
      <c r="AJ11" s="158"/>
      <c r="AK11" s="158"/>
    </row>
    <row r="12" spans="2:40" ht="21" customHeight="1">
      <c r="B12" s="179" t="s">
        <v>23</v>
      </c>
      <c r="C12" s="165" t="s">
        <v>58</v>
      </c>
      <c r="D12" s="183"/>
      <c r="E12" s="165" t="s">
        <v>57</v>
      </c>
      <c r="F12" s="166"/>
      <c r="G12" s="97" t="s">
        <v>55</v>
      </c>
      <c r="H12" s="97" t="s">
        <v>60</v>
      </c>
      <c r="I12" s="101" t="s">
        <v>26</v>
      </c>
      <c r="J12" s="101" t="s">
        <v>28</v>
      </c>
      <c r="K12" s="101" t="s">
        <v>28</v>
      </c>
      <c r="L12" s="101" t="s">
        <v>29</v>
      </c>
      <c r="M12" s="101" t="s">
        <v>30</v>
      </c>
      <c r="N12" s="82" t="s">
        <v>30</v>
      </c>
      <c r="O12" s="103"/>
      <c r="P12" s="116" t="s">
        <v>59</v>
      </c>
      <c r="Q12" s="116" t="s">
        <v>66</v>
      </c>
      <c r="R12" s="116" t="s">
        <v>64</v>
      </c>
      <c r="S12" s="116" t="s">
        <v>65</v>
      </c>
      <c r="T12" s="116" t="s">
        <v>62</v>
      </c>
      <c r="U12" s="116" t="s">
        <v>63</v>
      </c>
      <c r="V12" s="117" t="s">
        <v>50</v>
      </c>
      <c r="W12" s="117" t="s">
        <v>51</v>
      </c>
      <c r="X12" s="115" t="s">
        <v>69</v>
      </c>
      <c r="Y12" s="118">
        <v>41267</v>
      </c>
      <c r="Z12" s="118">
        <v>41274</v>
      </c>
      <c r="AA12" s="115" t="s">
        <v>52</v>
      </c>
      <c r="AB12" s="115" t="s">
        <v>53</v>
      </c>
      <c r="AC12" s="115" t="s">
        <v>54</v>
      </c>
      <c r="AD12" s="115" t="s">
        <v>67</v>
      </c>
      <c r="AE12" s="115" t="s">
        <v>68</v>
      </c>
      <c r="AF12" s="9"/>
      <c r="AG12" s="153" t="s">
        <v>31</v>
      </c>
      <c r="AH12" s="154"/>
      <c r="AI12" s="158"/>
      <c r="AJ12" s="158"/>
      <c r="AK12" s="158"/>
      <c r="AL12" s="143" t="s">
        <v>42</v>
      </c>
      <c r="AM12" s="125">
        <f>YEAR(Beginndatum_1)</f>
        <v>2016</v>
      </c>
      <c r="AN12" s="121" t="s">
        <v>36</v>
      </c>
    </row>
    <row r="13" spans="2:40" ht="21" customHeight="1">
      <c r="B13" s="180"/>
      <c r="C13" s="83" t="s">
        <v>24</v>
      </c>
      <c r="D13" s="83" t="s">
        <v>25</v>
      </c>
      <c r="E13" s="83" t="s">
        <v>24</v>
      </c>
      <c r="F13" s="83" t="s">
        <v>25</v>
      </c>
      <c r="G13" s="83" t="s">
        <v>56</v>
      </c>
      <c r="H13" s="83" t="s">
        <v>61</v>
      </c>
      <c r="I13" s="84" t="s">
        <v>27</v>
      </c>
      <c r="J13" s="85">
        <v>0.25</v>
      </c>
      <c r="K13" s="85">
        <v>0.4</v>
      </c>
      <c r="L13" s="85">
        <v>0.5</v>
      </c>
      <c r="M13" s="85">
        <v>1.25</v>
      </c>
      <c r="N13" s="86">
        <v>1.5</v>
      </c>
      <c r="O13" s="104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9"/>
      <c r="AG13" s="155"/>
      <c r="AH13" s="156"/>
      <c r="AI13" s="158"/>
      <c r="AJ13" s="158"/>
      <c r="AK13" s="158"/>
      <c r="AL13" s="144"/>
      <c r="AM13" s="126"/>
      <c r="AN13" s="122"/>
    </row>
    <row r="14" spans="2:40" ht="21" customHeight="1">
      <c r="B14" s="15">
        <f>Beginndatum_1</f>
        <v>42614</v>
      </c>
      <c r="C14" s="62"/>
      <c r="D14" s="63"/>
      <c r="E14" s="63"/>
      <c r="F14" s="63"/>
      <c r="G14" s="100"/>
      <c r="H14" s="110"/>
      <c r="I14" s="111">
        <f>IF(P14=1,+(S14-R14)-(U14-T14),"")</f>
      </c>
      <c r="J14" s="73">
        <f>IF(P14=1,IF(Q14=1,+MAX(0,MIN(S14,6/24)-MAX(R14,0))-MAX(0,MIN(U14,6/24)-MAX(T14,0))+MAX(0,MIN(S14,24/24)-MAX(R14,20/24))-MAX(0,MIN(U14,24/24)-MAX(T14,20/24))+MAX(0,MIN(S14,1+6/24)-MAX(R14,1+4/24))-MAX(0,MIN(U14,1+6/24)-MAX(T14,1+4/24))+MAX(0,MIN(S14,1+24/24)-MAX(R14,1+20/24))-MAX(0,MIN(U14,1+24/24)-MAX(T14,1+20/24))+0,0),"")</f>
      </c>
      <c r="K14" s="74">
        <f>IF(P14=1,IF(Q14=1,+MAX(0,MIN(S14,1+4/24)-MAX(R14,24/24))-MAX(0,MIN(U14,1+4/24)-MAX(T14,24/24))+0,0),"")</f>
      </c>
      <c r="L14" s="73">
        <f>IF(P14=1,IF(Q14=1,+IF(AND(V14=1,W14=0,X14=0),MAX(0,MIN(S14,14/24)-MAX(R14,0/24))-MAX(0,MIN(U14,14/24)-MAX(T14,0/24)),0)+IF(AND(V14=1,W14=0,X14=0,Y14=0,Z14=0),MAX(0,MIN(S14,24/24)-MAX(R14,14/24))-MAX(0,MIN(U14,24/24)-MAX(T14,14/24)),0)+IF(AND(OR(V14=1,AA14=1),W14=0,X14=0,Y14=0,Z14=0,AB14=0,AC14=0),MAX(0,MIN(S14,1+4/24)-MAX(R14,24/24))-MAX(0,MIN(U14,1+4/24)-MAX(T14,24/24)),0)+IF(AND(AA14=1,AB14=0,AC14=0),MAX(0,MIN(S14,1+14/24)-MAX(R14,1+4/24))-MAX(0,MIN(U14,1+14/24)-MAX(T14,1+4/24)),0)+IF(AND(AA14=1,AB14=0,AC14=0,AD14=0,AE14=0),MAX(0,MIN(S14,1+24/24)-MAX(R14,1+14/24))-MAX(0,MIN(U14,1+24/24)-MAX(T14,1+14/24)),0)+0,0),"")</f>
      </c>
      <c r="M14" s="75">
        <f>IF(P14=1,IF(Q14=1,+IF(AND(W14=1,X14=0),MAX(0,MIN(S14,14/24)-MAX(R14,0/24))-MAX(0,MIN(U14,14/24)-MAX(T14,0/24)),0)+IF(AND(OR(W14=1,Z14=1),X14=0,Y14=0),MAX(0,MIN(S14,24/24)-MAX(R14,14/24))-MAX(0,MIN(U14,24/24)-MAX(T14,14/24)),0)+IF(AND(OR(W14=1,Z14=1,AB14=1),X14=0,Y14=0,AC14=0),MAX(0,MIN(S14,1+4/24)-MAX(R14,24/24))-MAX(0,MIN(U14,1+4/24)-MAX(T14,24/24)),0)+IF(AND(AB14=1,AC14=0),MAX(0,MIN(S14,1+14/24)-MAX(R14,1+4/24))-MAX(0,MIN(U14,1+14/24)-MAX(T14,1+4/24)),0)+IF(AND(OR(AB14=1,AE14=1),AC14=0,AD14=0),MAX(0,MIN(S14,1+24/24)-MAX(R14,1+14/24))-MAX(0,MIN(U14,1+24/24)-MAX(T14,1+14/24)),0)+0,0),"")</f>
      </c>
      <c r="N14" s="76">
        <f>IF(P14=1,IF(Q14=1,+IF(X14=1,MAX(0,MIN(S14,14/24)-MAX(R14,0/24))-MAX(0,MIN(U14,14/24)-MAX(T14,0/24)),0)+IF(OR(X14=1,Y14=1),MAX(0,MIN(S14,24/24)-MAX(R14,14/24))-MAX(0,MIN(U14,24/24)-MAX(T14,14/24)),0)+IF(OR(X14=1,Y14=1,AC14=1),MAX(0,MIN(S14,1+4/24)-MAX(R14,24/24))-MAX(0,MIN(U14,1+4/24)-MAX(T14,24/24)),0)+IF(AC14=1,MAX(0,MIN(S14,1+14/24)-MAX(R14,1+4/24))-MAX(0,MIN(U14,1+14/24)-MAX(T14,1+4/24)),0)+IF(OR(AC14=1,AD14=1),MAX(0,MIN(S14,1+24/24)-MAX(R14,1+14/24))-MAX(0,MIN(U14,1+24/24)-MAX(T14,1+14/24)),0)+0,0),"")</f>
      </c>
      <c r="O14" s="70"/>
      <c r="P14" s="72">
        <f>IF(AND(B14&lt;&gt;"",C14&lt;&gt;"",D14&lt;&gt;""),1,0)</f>
        <v>0</v>
      </c>
      <c r="Q14" s="72">
        <f>IF(H14&lt;&gt;"",0,1)</f>
        <v>1</v>
      </c>
      <c r="R14" s="113">
        <f>MOD(C14,1)</f>
        <v>0</v>
      </c>
      <c r="S14" s="113">
        <f>IF(D14="",0,IF(MOD(D14,1)&gt;R14,MOD(D14,1),MOD(D14,1)+1))</f>
        <v>0</v>
      </c>
      <c r="T14" s="113">
        <f>IF(MOD(E14,1)&gt;R14,MIN(MAX(MOD(E14,1),R14),S14),MIN(MAX(MOD(E14,1)+1,R14),S14))</f>
        <v>0</v>
      </c>
      <c r="U14" s="113">
        <f>IF(MOD(F14,1)&gt;T14,MIN(MAX(MOD(F14,1),T14),S14),MIN(MAX(MOD(F14,1)+1,T14),S14))</f>
        <v>0</v>
      </c>
      <c r="V14" s="72">
        <f aca="true" t="shared" si="0" ref="V14:V44">IF(ISNUMBER(B14),IF(WEEKDAY(B14,1)=1,1,0),0)</f>
        <v>0</v>
      </c>
      <c r="W14" s="106">
        <f aca="true" t="shared" si="1" ref="W14:W44">IF(ISNUMBER(B14),IF(OR(B14=Neujahr_1,B14=Karfreitag_1,B14=Allerheiligen_1,B14=Refomationstag_1,B14=Buss_Bettag_1,B14=Ostersonntag_1,B14=Ostermontag_1,B14=Christi_Himmelfahrt_1,B14=Pfingstmontag_1,B14=Tag_der_Einheit_1,B14=Maria_Himmelfahrt_1,B14=HL_3_Koenige,B14=Fronleichnam_1,B14=Friedensfest_1),1,0),0)</f>
        <v>0</v>
      </c>
      <c r="X14" s="106">
        <f aca="true" t="shared" si="2" ref="X14:X44">IF(ISNUMBER(B14),IF(OR(B14=Weihnachtstag_1_1,B14=Weihnachtstag_2_1,B14=Tag_der_Arbeit_1),1,0),0)</f>
        <v>0</v>
      </c>
      <c r="Y14" s="106">
        <f aca="true" t="shared" si="3" ref="Y14:Y44">IF(ISNUMBER(B14),IF(B14=Heiligabend_1,1,0),0)</f>
        <v>0</v>
      </c>
      <c r="Z14" s="106">
        <f aca="true" t="shared" si="4" ref="Z14:Z44">IF(ISNUMBER(B14),IF(B14=Sylvester_1,1,0),0)</f>
        <v>0</v>
      </c>
      <c r="AA14" s="106">
        <f aca="true" t="shared" si="5" ref="AA14:AA44">IF(ISNUMBER(B14),IF(WEEKDAY(B14+1,1)=1,1,0),0)</f>
        <v>0</v>
      </c>
      <c r="AB14" s="106">
        <f aca="true" t="shared" si="6" ref="AB14:AB44">IF(ISNUMBER(B14),IF(OR(B14=Sylvester_1,B14+1=Karfreitag_1,B14+1=Allerheiligen_1,B14+1=Refomationstag_1,B14+1=Buss_Bettag_1,B14+1=Ostersonntag_1,B14+1=Ostermontag_1,B14+1=Christi_Himmelfahrt_1,B14+1=Pfingstmontag_1,B14+1=Tag_der_Einheit_1,B14+1=Maria_Himmelfahrt_1,B14+1=HL_3_Koenige,B14+1=Fronleichnam_1,B14+1=Friedensfest_1),1,0),0)</f>
        <v>0</v>
      </c>
      <c r="AC14" s="107">
        <f aca="true" t="shared" si="7" ref="AC14:AC44">IF(ISNUMBER(B14),IF(OR(B14+1=Weihnachtstag_1_1,B14+1=Weihnachtstag_2_1,B14+1=Tag_der_Arbeit_1),1,0),0)</f>
        <v>0</v>
      </c>
      <c r="AD14" s="107">
        <f aca="true" t="shared" si="8" ref="AD14:AD44">IF(ISNUMBER(B14),IF(B14+1=Heiligabend_1,1,0),0)</f>
        <v>0</v>
      </c>
      <c r="AE14" s="107">
        <f aca="true" t="shared" si="9" ref="AE14:AE44">IF(ISNUMBER(B14),IF(B14+1=Sylvester_1,1,0),0)</f>
        <v>0</v>
      </c>
      <c r="AF14" s="19"/>
      <c r="AG14" s="139"/>
      <c r="AH14" s="140"/>
      <c r="AI14" s="158"/>
      <c r="AJ14" s="158"/>
      <c r="AK14" s="158"/>
      <c r="AL14" s="36" t="s">
        <v>0</v>
      </c>
      <c r="AM14" s="37">
        <f>DATE(AM12,1,1)</f>
        <v>42370</v>
      </c>
      <c r="AN14" s="38">
        <v>125</v>
      </c>
    </row>
    <row r="15" spans="2:40" ht="21" customHeight="1">
      <c r="B15" s="16">
        <f>IF(B14&lt;&gt;"",IF(MONTH(Beginndatum_1)=MONTH(B14+1),B14+1,""),"")</f>
        <v>42615</v>
      </c>
      <c r="C15" s="64"/>
      <c r="D15" s="64"/>
      <c r="E15" s="108"/>
      <c r="F15" s="108"/>
      <c r="G15" s="98"/>
      <c r="H15" s="98"/>
      <c r="I15" s="77">
        <f>IF(P15=1,+(S15-R15)-(U15-T15),"")</f>
      </c>
      <c r="J15" s="78">
        <f>IF(P15=1,IF(Q15=1,+MAX(0,MIN(S15,6/24)-MAX(R15,0))-MAX(0,MIN(U15,6/24)-MAX(T15,0))+MAX(0,MIN(S15,24/24)-MAX(R15,20/24))-MAX(0,MIN(U15,24/24)-MAX(T15,20/24))+MAX(0,MIN(S15,1+6/24)-MAX(R15,1+4/24))-MAX(0,MIN(U15,1+6/24)-MAX(T15,1+4/24))+MAX(0,MIN(S15,1+24/24)-MAX(R15,1+20/24))-MAX(0,MIN(U15,1+24/24)-MAX(T15,1+20/24))+0,0),"")</f>
      </c>
      <c r="K15" s="77">
        <f>IF(P15=1,IF(Q15=1,+MAX(0,MIN(S15,1+4/24)-MAX(R15,24/24))-MAX(0,MIN(U15,1+4/24)-MAX(T15,24/24))+0,0),"")</f>
      </c>
      <c r="L15" s="78">
        <f>IF(P15=1,IF(Q15=1,+IF(AND(V15=1,W15=0,X15=0),MAX(0,MIN(S15,14/24)-MAX(R15,0/24))-MAX(0,MIN(U15,14/24)-MAX(T15,0/24)),0)+IF(AND(V15=1,W15=0,X15=0,Y15=0,Z15=0),MAX(0,MIN(S15,24/24)-MAX(R15,14/24))-MAX(0,MIN(U15,24/24)-MAX(T15,14/24)),0)+IF(AND(OR(V15=1,AA15=1),W15=0,X15=0,Y15=0,Z15=0,AB15=0,AC15=0),MAX(0,MIN(S15,1+4/24)-MAX(R15,24/24))-MAX(0,MIN(U15,1+4/24)-MAX(T15,24/24)),0)+IF(AND(AA15=1,AB15=0,AC15=0),MAX(0,MIN(S15,1+14/24)-MAX(R15,1+4/24))-MAX(0,MIN(U15,1+14/24)-MAX(T15,1+4/24)),0)+IF(AND(AA15=1,AB15=0,AC15=0,AD15=0,AE15=0),MAX(0,MIN(S15,1+24/24)-MAX(R15,1+14/24))-MAX(0,MIN(U15,1+24/24)-MAX(T15,1+14/24)),0)+0,0),"")</f>
      </c>
      <c r="M15" s="79">
        <f>IF(P15=1,IF(Q15=1,+IF(AND(W15=1,X15=0),MAX(0,MIN(S15,14/24)-MAX(R15,0/24))-MAX(0,MIN(U15,14/24)-MAX(T15,0/24)),0)+IF(AND(OR(W15=1,Z15=1),X15=0,Y15=0),MAX(0,MIN(S15,24/24)-MAX(R15,14/24))-MAX(0,MIN(U15,24/24)-MAX(T15,14/24)),0)+IF(AND(OR(W15=1,Z15=1,AB15=1),X15=0,Y15=0,AC15=0),MAX(0,MIN(S15,1+4/24)-MAX(R15,24/24))-MAX(0,MIN(U15,1+4/24)-MAX(T15,24/24)),0)+IF(AND(AB15=1,AC15=0),MAX(0,MIN(S15,1+14/24)-MAX(R15,1+4/24))-MAX(0,MIN(U15,1+14/24)-MAX(T15,1+4/24)),0)+IF(AND(OR(AB15=1,AE15=1),AC15=0,AD15=0),MAX(0,MIN(S15,1+24/24)-MAX(R15,1+14/24))-MAX(0,MIN(U15,1+24/24)-MAX(T15,1+14/24)),0)+0,0),"")</f>
      </c>
      <c r="N15" s="80">
        <f>IF(P15=1,IF(Q15=1,+IF(X15=1,MAX(0,MIN(S15,14/24)-MAX(R15,0/24))-MAX(0,MIN(U15,14/24)-MAX(T15,0/24)),0)+IF(OR(X15=1,Y15=1),MAX(0,MIN(S15,24/24)-MAX(R15,14/24))-MAX(0,MIN(U15,24/24)-MAX(T15,14/24)),0)+IF(OR(X15=1,Y15=1,AC15=1),MAX(0,MIN(S15,1+4/24)-MAX(R15,24/24))-MAX(0,MIN(U15,1+4/24)-MAX(T15,24/24)),0)+IF(AC15=1,MAX(0,MIN(S15,1+14/24)-MAX(R15,1+4/24))-MAX(0,MIN(U15,1+14/24)-MAX(T15,1+4/24)),0)+IF(OR(AC15=1,AD15=1),MAX(0,MIN(S15,1+24/24)-MAX(R15,1+14/24))-MAX(0,MIN(U15,1+24/24)-MAX(T15,1+14/24)),0)+0,0),"")</f>
      </c>
      <c r="O15" s="70"/>
      <c r="P15" s="72">
        <f aca="true" t="shared" si="10" ref="P15:P44">IF(AND(B15&lt;&gt;"",C15&lt;&gt;"",OR(D15&lt;&gt;"",E15&lt;&gt;"")),1,0)</f>
        <v>0</v>
      </c>
      <c r="Q15" s="72">
        <f aca="true" t="shared" si="11" ref="Q15:Q44">IF(H15&lt;&gt;"",0,1)</f>
        <v>1</v>
      </c>
      <c r="R15" s="113">
        <f aca="true" t="shared" si="12" ref="R15:R44">MOD(C15,1)</f>
        <v>0</v>
      </c>
      <c r="S15" s="113">
        <f aca="true" t="shared" si="13" ref="S15:S44">IF(D15="",0,IF(MOD(D15,1)&gt;R15,MOD(D15,1),MOD(D15,1)+1))</f>
        <v>0</v>
      </c>
      <c r="T15" s="113">
        <f aca="true" t="shared" si="14" ref="T15:T44">IF(MOD(E15,1)&gt;R15,MIN(MAX(MOD(E15,1),R15),S15),MIN(MAX(MOD(E15,1)+1,R15),S15))</f>
        <v>0</v>
      </c>
      <c r="U15" s="113">
        <f aca="true" t="shared" si="15" ref="U15:U44">IF(MOD(F15,1)&gt;T15,MIN(MAX(MOD(F15,1),T15),S15),MIN(MAX(MOD(F15,1)+1,T15),S15))</f>
        <v>0</v>
      </c>
      <c r="V15" s="72">
        <f t="shared" si="0"/>
        <v>0</v>
      </c>
      <c r="W15" s="106">
        <f t="shared" si="1"/>
        <v>0</v>
      </c>
      <c r="X15" s="106">
        <f t="shared" si="2"/>
        <v>0</v>
      </c>
      <c r="Y15" s="106">
        <f t="shared" si="3"/>
        <v>0</v>
      </c>
      <c r="Z15" s="106">
        <f t="shared" si="4"/>
        <v>0</v>
      </c>
      <c r="AA15" s="106">
        <f t="shared" si="5"/>
        <v>0</v>
      </c>
      <c r="AB15" s="106">
        <f t="shared" si="6"/>
        <v>0</v>
      </c>
      <c r="AC15" s="107">
        <f t="shared" si="7"/>
        <v>0</v>
      </c>
      <c r="AD15" s="107">
        <f t="shared" si="8"/>
        <v>0</v>
      </c>
      <c r="AE15" s="107">
        <f t="shared" si="9"/>
        <v>0</v>
      </c>
      <c r="AF15" s="9"/>
      <c r="AG15" s="20" t="s">
        <v>17</v>
      </c>
      <c r="AH15" s="21">
        <f>(Stunden_1*24)*Stundenlohn_1</f>
        <v>0</v>
      </c>
      <c r="AI15" s="158"/>
      <c r="AJ15" s="158"/>
      <c r="AK15" s="158"/>
      <c r="AL15" s="39" t="s">
        <v>1</v>
      </c>
      <c r="AM15" s="40">
        <f>Ostersonntag_1-2</f>
        <v>42454</v>
      </c>
      <c r="AN15" s="41">
        <v>125</v>
      </c>
    </row>
    <row r="16" spans="2:40" ht="21" customHeight="1">
      <c r="B16" s="17">
        <f aca="true" t="shared" si="16" ref="B16:B44">IF(B15&lt;&gt;"",IF(MONTH(Beginndatum_1)=MONTH(B15+1),B15+1,""),"")</f>
        <v>42616</v>
      </c>
      <c r="C16" s="64"/>
      <c r="D16" s="64"/>
      <c r="E16" s="108"/>
      <c r="F16" s="108"/>
      <c r="G16" s="98"/>
      <c r="H16" s="98"/>
      <c r="I16" s="77">
        <f aca="true" t="shared" si="17" ref="I16:I44">IF(P16=1,+(S16-R16)-(U16-T16),"")</f>
      </c>
      <c r="J16" s="78">
        <f aca="true" t="shared" si="18" ref="J16:J44">IF(P16=1,IF(Q16=1,+MAX(0,MIN(S16,6/24)-MAX(R16,0))-MAX(0,MIN(U16,6/24)-MAX(T16,0))+MAX(0,MIN(S16,24/24)-MAX(R16,20/24))-MAX(0,MIN(U16,24/24)-MAX(T16,20/24))+MAX(0,MIN(S16,1+6/24)-MAX(R16,1+4/24))-MAX(0,MIN(U16,1+6/24)-MAX(T16,1+4/24))+MAX(0,MIN(S16,1+24/24)-MAX(R16,1+20/24))-MAX(0,MIN(U16,1+24/24)-MAX(T16,1+20/24))+0,0),"")</f>
      </c>
      <c r="K16" s="77">
        <f aca="true" t="shared" si="19" ref="K16:K44">IF(P16=1,IF(Q16=1,+MAX(0,MIN(S16,1+4/24)-MAX(R16,24/24))-MAX(0,MIN(U16,1+4/24)-MAX(T16,24/24))+0,0),"")</f>
      </c>
      <c r="L16" s="78">
        <f aca="true" t="shared" si="20" ref="L16:L44">IF(P16=1,IF(Q16=1,+IF(AND(V16=1,W16=0,X16=0),MAX(0,MIN(S16,14/24)-MAX(R16,0/24))-MAX(0,MIN(U16,14/24)-MAX(T16,0/24)),0)+IF(AND(V16=1,W16=0,X16=0,Y16=0,Z16=0),MAX(0,MIN(S16,24/24)-MAX(R16,14/24))-MAX(0,MIN(U16,24/24)-MAX(T16,14/24)),0)+IF(AND(OR(V16=1,AA16=1),W16=0,X16=0,Y16=0,Z16=0,AB16=0,AC16=0),MAX(0,MIN(S16,1+4/24)-MAX(R16,24/24))-MAX(0,MIN(U16,1+4/24)-MAX(T16,24/24)),0)+IF(AND(AA16=1,AB16=0,AC16=0),MAX(0,MIN(S16,1+14/24)-MAX(R16,1+4/24))-MAX(0,MIN(U16,1+14/24)-MAX(T16,1+4/24)),0)+IF(AND(AA16=1,AB16=0,AC16=0,AD16=0,AE16=0),MAX(0,MIN(S16,1+24/24)-MAX(R16,1+14/24))-MAX(0,MIN(U16,1+24/24)-MAX(T16,1+14/24)),0)+0,0),"")</f>
      </c>
      <c r="M16" s="79">
        <f aca="true" t="shared" si="21" ref="M16:M44">IF(P16=1,IF(Q16=1,+IF(AND(W16=1,X16=0),MAX(0,MIN(S16,14/24)-MAX(R16,0/24))-MAX(0,MIN(U16,14/24)-MAX(T16,0/24)),0)+IF(AND(OR(W16=1,Z16=1),X16=0,Y16=0),MAX(0,MIN(S16,24/24)-MAX(R16,14/24))-MAX(0,MIN(U16,24/24)-MAX(T16,14/24)),0)+IF(AND(OR(W16=1,Z16=1,AB16=1),X16=0,Y16=0,AC16=0),MAX(0,MIN(S16,1+4/24)-MAX(R16,24/24))-MAX(0,MIN(U16,1+4/24)-MAX(T16,24/24)),0)+IF(AND(AB16=1,AC16=0),MAX(0,MIN(S16,1+14/24)-MAX(R16,1+4/24))-MAX(0,MIN(U16,1+14/24)-MAX(T16,1+4/24)),0)+IF(AND(OR(AB16=1,AE16=1),AC16=0,AD16=0),MAX(0,MIN(S16,1+24/24)-MAX(R16,1+14/24))-MAX(0,MIN(U16,1+24/24)-MAX(T16,1+14/24)),0)+0,0),"")</f>
      </c>
      <c r="N16" s="80">
        <f aca="true" t="shared" si="22" ref="N16:N44">IF(P16=1,IF(Q16=1,+IF(X16=1,MAX(0,MIN(S16,14/24)-MAX(R16,0/24))-MAX(0,MIN(U16,14/24)-MAX(T16,0/24)),0)+IF(OR(X16=1,Y16=1),MAX(0,MIN(S16,24/24)-MAX(R16,14/24))-MAX(0,MIN(U16,24/24)-MAX(T16,14/24)),0)+IF(OR(X16=1,Y16=1,AC16=1),MAX(0,MIN(S16,1+4/24)-MAX(R16,24/24))-MAX(0,MIN(U16,1+4/24)-MAX(T16,24/24)),0)+IF(AC16=1,MAX(0,MIN(S16,1+14/24)-MAX(R16,1+4/24))-MAX(0,MIN(U16,1+14/24)-MAX(T16,1+4/24)),0)+IF(OR(AC16=1,AD16=1),MAX(0,MIN(S16,1+24/24)-MAX(R16,1+14/24))-MAX(0,MIN(U16,1+24/24)-MAX(T16,1+14/24)),0)+0,0),"")</f>
      </c>
      <c r="O16" s="70"/>
      <c r="P16" s="72">
        <f t="shared" si="10"/>
        <v>0</v>
      </c>
      <c r="Q16" s="72">
        <f t="shared" si="11"/>
        <v>1</v>
      </c>
      <c r="R16" s="113">
        <f t="shared" si="12"/>
        <v>0</v>
      </c>
      <c r="S16" s="113">
        <f t="shared" si="13"/>
        <v>0</v>
      </c>
      <c r="T16" s="113">
        <f t="shared" si="14"/>
        <v>0</v>
      </c>
      <c r="U16" s="113">
        <f t="shared" si="15"/>
        <v>0</v>
      </c>
      <c r="V16" s="72">
        <f t="shared" si="0"/>
        <v>0</v>
      </c>
      <c r="W16" s="106">
        <f t="shared" si="1"/>
        <v>0</v>
      </c>
      <c r="X16" s="106">
        <f t="shared" si="2"/>
        <v>0</v>
      </c>
      <c r="Y16" s="106">
        <f t="shared" si="3"/>
        <v>0</v>
      </c>
      <c r="Z16" s="106">
        <f t="shared" si="4"/>
        <v>0</v>
      </c>
      <c r="AA16" s="106">
        <f t="shared" si="5"/>
        <v>1</v>
      </c>
      <c r="AB16" s="106">
        <f t="shared" si="6"/>
        <v>0</v>
      </c>
      <c r="AC16" s="107">
        <f t="shared" si="7"/>
        <v>0</v>
      </c>
      <c r="AD16" s="107">
        <f t="shared" si="8"/>
        <v>0</v>
      </c>
      <c r="AE16" s="107">
        <f t="shared" si="9"/>
        <v>0</v>
      </c>
      <c r="AF16" s="9"/>
      <c r="AG16" s="22" t="s">
        <v>11</v>
      </c>
      <c r="AH16" s="23">
        <f>(Nachtstd_25_1*24)*(Stundenlohn_1*25%)</f>
        <v>0</v>
      </c>
      <c r="AI16" s="158"/>
      <c r="AJ16" s="158"/>
      <c r="AK16" s="158"/>
      <c r="AL16" s="39" t="s">
        <v>3</v>
      </c>
      <c r="AM16" s="40">
        <f>Ostersonntag_1+1</f>
        <v>42457</v>
      </c>
      <c r="AN16" s="41">
        <v>125</v>
      </c>
    </row>
    <row r="17" spans="2:40" ht="21" customHeight="1">
      <c r="B17" s="17">
        <f t="shared" si="16"/>
        <v>42617</v>
      </c>
      <c r="C17" s="64"/>
      <c r="D17" s="64"/>
      <c r="E17" s="108"/>
      <c r="F17" s="108"/>
      <c r="G17" s="98"/>
      <c r="H17" s="98"/>
      <c r="I17" s="77">
        <f t="shared" si="17"/>
      </c>
      <c r="J17" s="78">
        <f t="shared" si="18"/>
      </c>
      <c r="K17" s="77">
        <f t="shared" si="19"/>
      </c>
      <c r="L17" s="78">
        <f t="shared" si="20"/>
      </c>
      <c r="M17" s="79">
        <f t="shared" si="21"/>
      </c>
      <c r="N17" s="80">
        <f t="shared" si="22"/>
      </c>
      <c r="O17" s="70"/>
      <c r="P17" s="72">
        <f t="shared" si="10"/>
        <v>0</v>
      </c>
      <c r="Q17" s="72">
        <f t="shared" si="11"/>
        <v>1</v>
      </c>
      <c r="R17" s="113">
        <f t="shared" si="12"/>
        <v>0</v>
      </c>
      <c r="S17" s="113">
        <f t="shared" si="13"/>
        <v>0</v>
      </c>
      <c r="T17" s="113">
        <f t="shared" si="14"/>
        <v>0</v>
      </c>
      <c r="U17" s="113">
        <f t="shared" si="15"/>
        <v>0</v>
      </c>
      <c r="V17" s="72">
        <f t="shared" si="0"/>
        <v>1</v>
      </c>
      <c r="W17" s="106">
        <f t="shared" si="1"/>
        <v>0</v>
      </c>
      <c r="X17" s="106">
        <f t="shared" si="2"/>
        <v>0</v>
      </c>
      <c r="Y17" s="106">
        <f t="shared" si="3"/>
        <v>0</v>
      </c>
      <c r="Z17" s="106">
        <f t="shared" si="4"/>
        <v>0</v>
      </c>
      <c r="AA17" s="106">
        <f t="shared" si="5"/>
        <v>0</v>
      </c>
      <c r="AB17" s="106">
        <f t="shared" si="6"/>
        <v>0</v>
      </c>
      <c r="AC17" s="107">
        <f t="shared" si="7"/>
        <v>0</v>
      </c>
      <c r="AD17" s="107">
        <f t="shared" si="8"/>
        <v>0</v>
      </c>
      <c r="AE17" s="107">
        <f t="shared" si="9"/>
        <v>0</v>
      </c>
      <c r="AF17" s="9"/>
      <c r="AG17" s="22" t="s">
        <v>13</v>
      </c>
      <c r="AH17" s="23">
        <f>(Nachtstd_40_1*24)*(Stundenlohn_1*40%)</f>
        <v>0</v>
      </c>
      <c r="AI17" s="158"/>
      <c r="AJ17" s="158"/>
      <c r="AK17" s="158"/>
      <c r="AL17" s="39" t="s">
        <v>6</v>
      </c>
      <c r="AM17" s="40">
        <f>DATE(AM12,5,1)</f>
        <v>42491</v>
      </c>
      <c r="AN17" s="41">
        <v>150</v>
      </c>
    </row>
    <row r="18" spans="2:40" ht="21" customHeight="1">
      <c r="B18" s="17">
        <f t="shared" si="16"/>
        <v>42618</v>
      </c>
      <c r="C18" s="64"/>
      <c r="D18" s="64"/>
      <c r="E18" s="108"/>
      <c r="F18" s="108"/>
      <c r="G18" s="98"/>
      <c r="H18" s="98"/>
      <c r="I18" s="77">
        <f t="shared" si="17"/>
      </c>
      <c r="J18" s="78">
        <f t="shared" si="18"/>
      </c>
      <c r="K18" s="77">
        <f t="shared" si="19"/>
      </c>
      <c r="L18" s="78">
        <f t="shared" si="20"/>
      </c>
      <c r="M18" s="79">
        <f t="shared" si="21"/>
      </c>
      <c r="N18" s="80">
        <f t="shared" si="22"/>
      </c>
      <c r="O18" s="70"/>
      <c r="P18" s="72">
        <f t="shared" si="10"/>
        <v>0</v>
      </c>
      <c r="Q18" s="72">
        <f t="shared" si="11"/>
        <v>1</v>
      </c>
      <c r="R18" s="113">
        <f t="shared" si="12"/>
        <v>0</v>
      </c>
      <c r="S18" s="113">
        <f t="shared" si="13"/>
        <v>0</v>
      </c>
      <c r="T18" s="113">
        <f t="shared" si="14"/>
        <v>0</v>
      </c>
      <c r="U18" s="113">
        <f t="shared" si="15"/>
        <v>0</v>
      </c>
      <c r="V18" s="72">
        <f t="shared" si="0"/>
        <v>0</v>
      </c>
      <c r="W18" s="106">
        <f t="shared" si="1"/>
        <v>0</v>
      </c>
      <c r="X18" s="106">
        <f t="shared" si="2"/>
        <v>0</v>
      </c>
      <c r="Y18" s="106">
        <f t="shared" si="3"/>
        <v>0</v>
      </c>
      <c r="Z18" s="106">
        <f t="shared" si="4"/>
        <v>0</v>
      </c>
      <c r="AA18" s="106">
        <f t="shared" si="5"/>
        <v>0</v>
      </c>
      <c r="AB18" s="106">
        <f t="shared" si="6"/>
        <v>0</v>
      </c>
      <c r="AC18" s="107">
        <f t="shared" si="7"/>
        <v>0</v>
      </c>
      <c r="AD18" s="107">
        <f t="shared" si="8"/>
        <v>0</v>
      </c>
      <c r="AE18" s="107">
        <f t="shared" si="9"/>
        <v>0</v>
      </c>
      <c r="AF18" s="9"/>
      <c r="AG18" s="22" t="s">
        <v>14</v>
      </c>
      <c r="AH18" s="23">
        <f>(Sonntagsstd_1*24)*(Stundenlohn_1*50%)</f>
        <v>0</v>
      </c>
      <c r="AI18" s="158"/>
      <c r="AJ18" s="158"/>
      <c r="AK18" s="158"/>
      <c r="AL18" s="39" t="s">
        <v>7</v>
      </c>
      <c r="AM18" s="40">
        <f>Ostersonntag_1+39</f>
        <v>42495</v>
      </c>
      <c r="AN18" s="41">
        <v>125</v>
      </c>
    </row>
    <row r="19" spans="2:40" ht="21" customHeight="1">
      <c r="B19" s="17">
        <f t="shared" si="16"/>
        <v>42619</v>
      </c>
      <c r="C19" s="64"/>
      <c r="D19" s="64"/>
      <c r="E19" s="108"/>
      <c r="F19" s="108"/>
      <c r="G19" s="98"/>
      <c r="H19" s="98"/>
      <c r="I19" s="77">
        <f t="shared" si="17"/>
      </c>
      <c r="J19" s="78">
        <f t="shared" si="18"/>
      </c>
      <c r="K19" s="77">
        <f t="shared" si="19"/>
      </c>
      <c r="L19" s="78">
        <f t="shared" si="20"/>
      </c>
      <c r="M19" s="79">
        <f t="shared" si="21"/>
      </c>
      <c r="N19" s="80">
        <f t="shared" si="22"/>
      </c>
      <c r="O19" s="70"/>
      <c r="P19" s="72">
        <f t="shared" si="10"/>
        <v>0</v>
      </c>
      <c r="Q19" s="72">
        <f t="shared" si="11"/>
        <v>1</v>
      </c>
      <c r="R19" s="113">
        <f t="shared" si="12"/>
        <v>0</v>
      </c>
      <c r="S19" s="113">
        <f t="shared" si="13"/>
        <v>0</v>
      </c>
      <c r="T19" s="113">
        <f t="shared" si="14"/>
        <v>0</v>
      </c>
      <c r="U19" s="113">
        <f t="shared" si="15"/>
        <v>0</v>
      </c>
      <c r="V19" s="72">
        <f t="shared" si="0"/>
        <v>0</v>
      </c>
      <c r="W19" s="106">
        <f t="shared" si="1"/>
        <v>0</v>
      </c>
      <c r="X19" s="106">
        <f t="shared" si="2"/>
        <v>0</v>
      </c>
      <c r="Y19" s="106">
        <f t="shared" si="3"/>
        <v>0</v>
      </c>
      <c r="Z19" s="106">
        <f t="shared" si="4"/>
        <v>0</v>
      </c>
      <c r="AA19" s="106">
        <f t="shared" si="5"/>
        <v>0</v>
      </c>
      <c r="AB19" s="106">
        <f t="shared" si="6"/>
        <v>0</v>
      </c>
      <c r="AC19" s="107">
        <f t="shared" si="7"/>
        <v>0</v>
      </c>
      <c r="AD19" s="107">
        <f t="shared" si="8"/>
        <v>0</v>
      </c>
      <c r="AE19" s="107">
        <f t="shared" si="9"/>
        <v>0</v>
      </c>
      <c r="AF19" s="9"/>
      <c r="AG19" s="24" t="s">
        <v>15</v>
      </c>
      <c r="AH19" s="23">
        <f>(Feiertagsstd_125_1*24)*(Stundenlohn_1*125%)</f>
        <v>0</v>
      </c>
      <c r="AI19" s="158"/>
      <c r="AJ19" s="158"/>
      <c r="AK19" s="158"/>
      <c r="AL19" s="39" t="s">
        <v>8</v>
      </c>
      <c r="AM19" s="40">
        <f>Ostersonntag_1+50</f>
        <v>42506</v>
      </c>
      <c r="AN19" s="41">
        <v>125</v>
      </c>
    </row>
    <row r="20" spans="2:40" ht="21" customHeight="1">
      <c r="B20" s="17">
        <f t="shared" si="16"/>
        <v>42620</v>
      </c>
      <c r="C20" s="64"/>
      <c r="D20" s="64"/>
      <c r="E20" s="108"/>
      <c r="F20" s="108"/>
      <c r="G20" s="98"/>
      <c r="H20" s="98"/>
      <c r="I20" s="77">
        <f t="shared" si="17"/>
      </c>
      <c r="J20" s="78">
        <f t="shared" si="18"/>
      </c>
      <c r="K20" s="77">
        <f t="shared" si="19"/>
      </c>
      <c r="L20" s="78">
        <f t="shared" si="20"/>
      </c>
      <c r="M20" s="79">
        <f t="shared" si="21"/>
      </c>
      <c r="N20" s="80">
        <f t="shared" si="22"/>
      </c>
      <c r="O20" s="70"/>
      <c r="P20" s="72">
        <f t="shared" si="10"/>
        <v>0</v>
      </c>
      <c r="Q20" s="72">
        <f t="shared" si="11"/>
        <v>1</v>
      </c>
      <c r="R20" s="113">
        <f t="shared" si="12"/>
        <v>0</v>
      </c>
      <c r="S20" s="113">
        <f t="shared" si="13"/>
        <v>0</v>
      </c>
      <c r="T20" s="113">
        <f t="shared" si="14"/>
        <v>0</v>
      </c>
      <c r="U20" s="113">
        <f t="shared" si="15"/>
        <v>0</v>
      </c>
      <c r="V20" s="72">
        <f t="shared" si="0"/>
        <v>0</v>
      </c>
      <c r="W20" s="106">
        <f t="shared" si="1"/>
        <v>0</v>
      </c>
      <c r="X20" s="106">
        <f t="shared" si="2"/>
        <v>0</v>
      </c>
      <c r="Y20" s="106">
        <f t="shared" si="3"/>
        <v>0</v>
      </c>
      <c r="Z20" s="106">
        <f t="shared" si="4"/>
        <v>0</v>
      </c>
      <c r="AA20" s="106">
        <f t="shared" si="5"/>
        <v>0</v>
      </c>
      <c r="AB20" s="106">
        <f t="shared" si="6"/>
        <v>0</v>
      </c>
      <c r="AC20" s="107">
        <f t="shared" si="7"/>
        <v>0</v>
      </c>
      <c r="AD20" s="107">
        <f t="shared" si="8"/>
        <v>0</v>
      </c>
      <c r="AE20" s="107">
        <f t="shared" si="9"/>
        <v>0</v>
      </c>
      <c r="AF20" s="9"/>
      <c r="AG20" s="25" t="s">
        <v>16</v>
      </c>
      <c r="AH20" s="26">
        <f>(Feiertagsstd_150_1*24)*(Stundenlohn_1*150%)</f>
        <v>0</v>
      </c>
      <c r="AI20" s="158"/>
      <c r="AJ20" s="158"/>
      <c r="AK20" s="158"/>
      <c r="AL20" s="39" t="s">
        <v>9</v>
      </c>
      <c r="AM20" s="40">
        <f>DATE(AM12,10,3)</f>
        <v>42646</v>
      </c>
      <c r="AN20" s="41">
        <v>125</v>
      </c>
    </row>
    <row r="21" spans="2:40" ht="21" customHeight="1">
      <c r="B21" s="17">
        <f t="shared" si="16"/>
        <v>42621</v>
      </c>
      <c r="C21" s="64"/>
      <c r="D21" s="64"/>
      <c r="E21" s="108"/>
      <c r="F21" s="108"/>
      <c r="G21" s="98"/>
      <c r="H21" s="98"/>
      <c r="I21" s="77">
        <f t="shared" si="17"/>
      </c>
      <c r="J21" s="78">
        <f t="shared" si="18"/>
      </c>
      <c r="K21" s="77">
        <f t="shared" si="19"/>
      </c>
      <c r="L21" s="78">
        <f t="shared" si="20"/>
      </c>
      <c r="M21" s="79">
        <f t="shared" si="21"/>
      </c>
      <c r="N21" s="80">
        <f t="shared" si="22"/>
      </c>
      <c r="O21" s="70"/>
      <c r="P21" s="72">
        <f t="shared" si="10"/>
        <v>0</v>
      </c>
      <c r="Q21" s="72">
        <f t="shared" si="11"/>
        <v>1</v>
      </c>
      <c r="R21" s="113">
        <f t="shared" si="12"/>
        <v>0</v>
      </c>
      <c r="S21" s="113">
        <f t="shared" si="13"/>
        <v>0</v>
      </c>
      <c r="T21" s="113">
        <f t="shared" si="14"/>
        <v>0</v>
      </c>
      <c r="U21" s="113">
        <f t="shared" si="15"/>
        <v>0</v>
      </c>
      <c r="V21" s="72">
        <f t="shared" si="0"/>
        <v>0</v>
      </c>
      <c r="W21" s="106">
        <f t="shared" si="1"/>
        <v>0</v>
      </c>
      <c r="X21" s="106">
        <f t="shared" si="2"/>
        <v>0</v>
      </c>
      <c r="Y21" s="106">
        <f t="shared" si="3"/>
        <v>0</v>
      </c>
      <c r="Z21" s="106">
        <f t="shared" si="4"/>
        <v>0</v>
      </c>
      <c r="AA21" s="106">
        <f t="shared" si="5"/>
        <v>0</v>
      </c>
      <c r="AB21" s="106">
        <f t="shared" si="6"/>
        <v>0</v>
      </c>
      <c r="AC21" s="107">
        <f t="shared" si="7"/>
        <v>0</v>
      </c>
      <c r="AD21" s="107">
        <f t="shared" si="8"/>
        <v>0</v>
      </c>
      <c r="AE21" s="107">
        <f t="shared" si="9"/>
        <v>0</v>
      </c>
      <c r="AF21" s="9"/>
      <c r="AG21" s="27"/>
      <c r="AH21" s="28"/>
      <c r="AI21" s="158"/>
      <c r="AJ21" s="158"/>
      <c r="AK21" s="158"/>
      <c r="AL21" s="42" t="s">
        <v>34</v>
      </c>
      <c r="AM21" s="47">
        <f>DATE(AM12,12,24)</f>
        <v>42728</v>
      </c>
      <c r="AN21" s="41">
        <v>150</v>
      </c>
    </row>
    <row r="22" spans="2:40" ht="21" customHeight="1">
      <c r="B22" s="17">
        <f t="shared" si="16"/>
        <v>42622</v>
      </c>
      <c r="C22" s="64"/>
      <c r="D22" s="64"/>
      <c r="E22" s="108"/>
      <c r="F22" s="108"/>
      <c r="G22" s="98"/>
      <c r="H22" s="98"/>
      <c r="I22" s="77">
        <f t="shared" si="17"/>
      </c>
      <c r="J22" s="78">
        <f t="shared" si="18"/>
      </c>
      <c r="K22" s="77">
        <f t="shared" si="19"/>
      </c>
      <c r="L22" s="78">
        <f t="shared" si="20"/>
      </c>
      <c r="M22" s="79">
        <f t="shared" si="21"/>
      </c>
      <c r="N22" s="80">
        <f t="shared" si="22"/>
      </c>
      <c r="O22" s="70"/>
      <c r="P22" s="72">
        <f t="shared" si="10"/>
        <v>0</v>
      </c>
      <c r="Q22" s="72">
        <f t="shared" si="11"/>
        <v>1</v>
      </c>
      <c r="R22" s="113">
        <f t="shared" si="12"/>
        <v>0</v>
      </c>
      <c r="S22" s="113">
        <f t="shared" si="13"/>
        <v>0</v>
      </c>
      <c r="T22" s="113">
        <f t="shared" si="14"/>
        <v>0</v>
      </c>
      <c r="U22" s="113">
        <f t="shared" si="15"/>
        <v>0</v>
      </c>
      <c r="V22" s="72">
        <f t="shared" si="0"/>
        <v>0</v>
      </c>
      <c r="W22" s="106">
        <f t="shared" si="1"/>
        <v>0</v>
      </c>
      <c r="X22" s="106">
        <f t="shared" si="2"/>
        <v>0</v>
      </c>
      <c r="Y22" s="106">
        <f t="shared" si="3"/>
        <v>0</v>
      </c>
      <c r="Z22" s="106">
        <f t="shared" si="4"/>
        <v>0</v>
      </c>
      <c r="AA22" s="106">
        <f t="shared" si="5"/>
        <v>0</v>
      </c>
      <c r="AB22" s="106">
        <f t="shared" si="6"/>
        <v>0</v>
      </c>
      <c r="AC22" s="107">
        <f t="shared" si="7"/>
        <v>0</v>
      </c>
      <c r="AD22" s="107">
        <f t="shared" si="8"/>
        <v>0</v>
      </c>
      <c r="AE22" s="107">
        <f t="shared" si="9"/>
        <v>0</v>
      </c>
      <c r="AF22" s="9"/>
      <c r="AG22" s="29"/>
      <c r="AH22" s="30"/>
      <c r="AI22" s="158"/>
      <c r="AJ22" s="158"/>
      <c r="AK22" s="158"/>
      <c r="AL22" s="39" t="s">
        <v>10</v>
      </c>
      <c r="AM22" s="40">
        <f>DATE(AM12,12,25)</f>
        <v>42729</v>
      </c>
      <c r="AN22" s="41">
        <v>150</v>
      </c>
    </row>
    <row r="23" spans="2:40" ht="21" customHeight="1">
      <c r="B23" s="17">
        <f t="shared" si="16"/>
        <v>42623</v>
      </c>
      <c r="C23" s="64"/>
      <c r="D23" s="64"/>
      <c r="E23" s="108"/>
      <c r="F23" s="108"/>
      <c r="G23" s="98"/>
      <c r="H23" s="98"/>
      <c r="I23" s="77">
        <f t="shared" si="17"/>
      </c>
      <c r="J23" s="78">
        <f t="shared" si="18"/>
      </c>
      <c r="K23" s="77">
        <f t="shared" si="19"/>
      </c>
      <c r="L23" s="78">
        <f t="shared" si="20"/>
      </c>
      <c r="M23" s="79">
        <f t="shared" si="21"/>
      </c>
      <c r="N23" s="80">
        <f t="shared" si="22"/>
      </c>
      <c r="O23" s="70"/>
      <c r="P23" s="72">
        <f t="shared" si="10"/>
        <v>0</v>
      </c>
      <c r="Q23" s="72">
        <f t="shared" si="11"/>
        <v>1</v>
      </c>
      <c r="R23" s="113">
        <f t="shared" si="12"/>
        <v>0</v>
      </c>
      <c r="S23" s="113">
        <f t="shared" si="13"/>
        <v>0</v>
      </c>
      <c r="T23" s="113">
        <f t="shared" si="14"/>
        <v>0</v>
      </c>
      <c r="U23" s="113">
        <f t="shared" si="15"/>
        <v>0</v>
      </c>
      <c r="V23" s="72">
        <f t="shared" si="0"/>
        <v>0</v>
      </c>
      <c r="W23" s="106">
        <f t="shared" si="1"/>
        <v>0</v>
      </c>
      <c r="X23" s="106">
        <f t="shared" si="2"/>
        <v>0</v>
      </c>
      <c r="Y23" s="106">
        <f t="shared" si="3"/>
        <v>0</v>
      </c>
      <c r="Z23" s="106">
        <f t="shared" si="4"/>
        <v>0</v>
      </c>
      <c r="AA23" s="106">
        <f t="shared" si="5"/>
        <v>1</v>
      </c>
      <c r="AB23" s="106">
        <f t="shared" si="6"/>
        <v>0</v>
      </c>
      <c r="AC23" s="107">
        <f t="shared" si="7"/>
        <v>0</v>
      </c>
      <c r="AD23" s="107">
        <f t="shared" si="8"/>
        <v>0</v>
      </c>
      <c r="AE23" s="107">
        <f t="shared" si="9"/>
        <v>0</v>
      </c>
      <c r="AF23" s="9"/>
      <c r="AG23" s="29"/>
      <c r="AH23" s="30"/>
      <c r="AI23" s="158"/>
      <c r="AJ23" s="158"/>
      <c r="AK23" s="158"/>
      <c r="AL23" s="39" t="s">
        <v>12</v>
      </c>
      <c r="AM23" s="40">
        <f>DATE(AM12,12,26)</f>
        <v>42730</v>
      </c>
      <c r="AN23" s="41">
        <v>150</v>
      </c>
    </row>
    <row r="24" spans="2:40" ht="21" customHeight="1">
      <c r="B24" s="17">
        <f t="shared" si="16"/>
        <v>42624</v>
      </c>
      <c r="C24" s="64"/>
      <c r="D24" s="64"/>
      <c r="E24" s="108"/>
      <c r="F24" s="108"/>
      <c r="G24" s="98"/>
      <c r="H24" s="98"/>
      <c r="I24" s="77">
        <f t="shared" si="17"/>
      </c>
      <c r="J24" s="78">
        <f t="shared" si="18"/>
      </c>
      <c r="K24" s="77">
        <f t="shared" si="19"/>
      </c>
      <c r="L24" s="78">
        <f t="shared" si="20"/>
      </c>
      <c r="M24" s="79">
        <f t="shared" si="21"/>
      </c>
      <c r="N24" s="80">
        <f t="shared" si="22"/>
      </c>
      <c r="O24" s="70"/>
      <c r="P24" s="72">
        <f t="shared" si="10"/>
        <v>0</v>
      </c>
      <c r="Q24" s="72">
        <f t="shared" si="11"/>
        <v>1</v>
      </c>
      <c r="R24" s="113">
        <f t="shared" si="12"/>
        <v>0</v>
      </c>
      <c r="S24" s="113">
        <f t="shared" si="13"/>
        <v>0</v>
      </c>
      <c r="T24" s="113">
        <f t="shared" si="14"/>
        <v>0</v>
      </c>
      <c r="U24" s="113">
        <f t="shared" si="15"/>
        <v>0</v>
      </c>
      <c r="V24" s="72">
        <f t="shared" si="0"/>
        <v>1</v>
      </c>
      <c r="W24" s="106">
        <f t="shared" si="1"/>
        <v>0</v>
      </c>
      <c r="X24" s="106">
        <f t="shared" si="2"/>
        <v>0</v>
      </c>
      <c r="Y24" s="106">
        <f t="shared" si="3"/>
        <v>0</v>
      </c>
      <c r="Z24" s="106">
        <f t="shared" si="4"/>
        <v>0</v>
      </c>
      <c r="AA24" s="106">
        <f t="shared" si="5"/>
        <v>0</v>
      </c>
      <c r="AB24" s="106">
        <f t="shared" si="6"/>
        <v>0</v>
      </c>
      <c r="AC24" s="107">
        <f t="shared" si="7"/>
        <v>0</v>
      </c>
      <c r="AD24" s="107">
        <f t="shared" si="8"/>
        <v>0</v>
      </c>
      <c r="AE24" s="107">
        <f t="shared" si="9"/>
        <v>0</v>
      </c>
      <c r="AF24" s="9"/>
      <c r="AG24" s="29"/>
      <c r="AH24" s="30"/>
      <c r="AI24" s="158"/>
      <c r="AJ24" s="158"/>
      <c r="AK24" s="158"/>
      <c r="AL24" s="45" t="s">
        <v>35</v>
      </c>
      <c r="AM24" s="61">
        <f>DATE(AM12,12,31)</f>
        <v>42735</v>
      </c>
      <c r="AN24" s="52">
        <v>125</v>
      </c>
    </row>
    <row r="25" spans="2:37" ht="21" customHeight="1">
      <c r="B25" s="17">
        <f t="shared" si="16"/>
        <v>42625</v>
      </c>
      <c r="C25" s="64"/>
      <c r="D25" s="64"/>
      <c r="E25" s="108"/>
      <c r="F25" s="108"/>
      <c r="G25" s="98"/>
      <c r="H25" s="98"/>
      <c r="I25" s="77">
        <f t="shared" si="17"/>
      </c>
      <c r="J25" s="78">
        <f t="shared" si="18"/>
      </c>
      <c r="K25" s="77">
        <f t="shared" si="19"/>
      </c>
      <c r="L25" s="78">
        <f t="shared" si="20"/>
      </c>
      <c r="M25" s="79">
        <f t="shared" si="21"/>
      </c>
      <c r="N25" s="80">
        <f t="shared" si="22"/>
      </c>
      <c r="O25" s="70"/>
      <c r="P25" s="72">
        <f t="shared" si="10"/>
        <v>0</v>
      </c>
      <c r="Q25" s="72">
        <f t="shared" si="11"/>
        <v>1</v>
      </c>
      <c r="R25" s="113">
        <f t="shared" si="12"/>
        <v>0</v>
      </c>
      <c r="S25" s="113">
        <f t="shared" si="13"/>
        <v>0</v>
      </c>
      <c r="T25" s="113">
        <f t="shared" si="14"/>
        <v>0</v>
      </c>
      <c r="U25" s="113">
        <f t="shared" si="15"/>
        <v>0</v>
      </c>
      <c r="V25" s="72">
        <f t="shared" si="0"/>
        <v>0</v>
      </c>
      <c r="W25" s="106">
        <f t="shared" si="1"/>
        <v>0</v>
      </c>
      <c r="X25" s="106">
        <f t="shared" si="2"/>
        <v>0</v>
      </c>
      <c r="Y25" s="106">
        <f t="shared" si="3"/>
        <v>0</v>
      </c>
      <c r="Z25" s="106">
        <f t="shared" si="4"/>
        <v>0</v>
      </c>
      <c r="AA25" s="106">
        <f t="shared" si="5"/>
        <v>0</v>
      </c>
      <c r="AB25" s="106">
        <f t="shared" si="6"/>
        <v>0</v>
      </c>
      <c r="AC25" s="107">
        <f t="shared" si="7"/>
        <v>0</v>
      </c>
      <c r="AD25" s="107">
        <f t="shared" si="8"/>
        <v>0</v>
      </c>
      <c r="AE25" s="107">
        <f t="shared" si="9"/>
        <v>0</v>
      </c>
      <c r="AF25" s="9"/>
      <c r="AG25" s="29"/>
      <c r="AH25" s="30"/>
      <c r="AI25" s="158"/>
      <c r="AJ25" s="158"/>
      <c r="AK25" s="158"/>
    </row>
    <row r="26" spans="2:40" ht="21" customHeight="1">
      <c r="B26" s="17">
        <f t="shared" si="16"/>
        <v>42626</v>
      </c>
      <c r="C26" s="64"/>
      <c r="D26" s="64"/>
      <c r="E26" s="108"/>
      <c r="F26" s="108"/>
      <c r="G26" s="98"/>
      <c r="H26" s="98"/>
      <c r="I26" s="77">
        <f t="shared" si="17"/>
      </c>
      <c r="J26" s="78">
        <f t="shared" si="18"/>
      </c>
      <c r="K26" s="77">
        <f t="shared" si="19"/>
      </c>
      <c r="L26" s="78">
        <f t="shared" si="20"/>
      </c>
      <c r="M26" s="79">
        <f t="shared" si="21"/>
      </c>
      <c r="N26" s="80">
        <f t="shared" si="22"/>
      </c>
      <c r="O26" s="70"/>
      <c r="P26" s="72">
        <f t="shared" si="10"/>
        <v>0</v>
      </c>
      <c r="Q26" s="72">
        <f t="shared" si="11"/>
        <v>1</v>
      </c>
      <c r="R26" s="113">
        <f t="shared" si="12"/>
        <v>0</v>
      </c>
      <c r="S26" s="113">
        <f t="shared" si="13"/>
        <v>0</v>
      </c>
      <c r="T26" s="113">
        <f t="shared" si="14"/>
        <v>0</v>
      </c>
      <c r="U26" s="113">
        <f t="shared" si="15"/>
        <v>0</v>
      </c>
      <c r="V26" s="72">
        <f t="shared" si="0"/>
        <v>0</v>
      </c>
      <c r="W26" s="106">
        <f t="shared" si="1"/>
        <v>0</v>
      </c>
      <c r="X26" s="106">
        <f t="shared" si="2"/>
        <v>0</v>
      </c>
      <c r="Y26" s="106">
        <f t="shared" si="3"/>
        <v>0</v>
      </c>
      <c r="Z26" s="106">
        <f t="shared" si="4"/>
        <v>0</v>
      </c>
      <c r="AA26" s="106">
        <f t="shared" si="5"/>
        <v>0</v>
      </c>
      <c r="AB26" s="106">
        <f t="shared" si="6"/>
        <v>0</v>
      </c>
      <c r="AC26" s="107">
        <f t="shared" si="7"/>
        <v>0</v>
      </c>
      <c r="AD26" s="107">
        <f t="shared" si="8"/>
        <v>0</v>
      </c>
      <c r="AE26" s="107">
        <f t="shared" si="9"/>
        <v>0</v>
      </c>
      <c r="AF26" s="9"/>
      <c r="AG26" s="29"/>
      <c r="AH26" s="30"/>
      <c r="AI26" s="158"/>
      <c r="AJ26" s="158"/>
      <c r="AK26" s="158"/>
      <c r="AL26" s="87" t="s">
        <v>41</v>
      </c>
      <c r="AM26" s="88">
        <f>YEAR(Beginndatum_1)</f>
        <v>2016</v>
      </c>
      <c r="AN26" s="89" t="s">
        <v>36</v>
      </c>
    </row>
    <row r="27" spans="2:42" ht="21" customHeight="1">
      <c r="B27" s="17">
        <f t="shared" si="16"/>
        <v>42627</v>
      </c>
      <c r="C27" s="64"/>
      <c r="D27" s="64"/>
      <c r="E27" s="108"/>
      <c r="F27" s="108"/>
      <c r="G27" s="98"/>
      <c r="H27" s="98"/>
      <c r="I27" s="77">
        <f t="shared" si="17"/>
      </c>
      <c r="J27" s="78">
        <f t="shared" si="18"/>
      </c>
      <c r="K27" s="77">
        <f t="shared" si="19"/>
      </c>
      <c r="L27" s="78">
        <f t="shared" si="20"/>
      </c>
      <c r="M27" s="79">
        <f t="shared" si="21"/>
      </c>
      <c r="N27" s="80">
        <f t="shared" si="22"/>
      </c>
      <c r="O27" s="70"/>
      <c r="P27" s="72">
        <f t="shared" si="10"/>
        <v>0</v>
      </c>
      <c r="Q27" s="72">
        <f t="shared" si="11"/>
        <v>1</v>
      </c>
      <c r="R27" s="113">
        <f t="shared" si="12"/>
        <v>0</v>
      </c>
      <c r="S27" s="113">
        <f t="shared" si="13"/>
        <v>0</v>
      </c>
      <c r="T27" s="113">
        <f t="shared" si="14"/>
        <v>0</v>
      </c>
      <c r="U27" s="113">
        <f t="shared" si="15"/>
        <v>0</v>
      </c>
      <c r="V27" s="72">
        <f t="shared" si="0"/>
        <v>0</v>
      </c>
      <c r="W27" s="106">
        <f t="shared" si="1"/>
        <v>0</v>
      </c>
      <c r="X27" s="106">
        <f t="shared" si="2"/>
        <v>0</v>
      </c>
      <c r="Y27" s="106">
        <f t="shared" si="3"/>
        <v>0</v>
      </c>
      <c r="Z27" s="106">
        <f t="shared" si="4"/>
        <v>0</v>
      </c>
      <c r="AA27" s="106">
        <f t="shared" si="5"/>
        <v>0</v>
      </c>
      <c r="AB27" s="106">
        <f t="shared" si="6"/>
        <v>0</v>
      </c>
      <c r="AC27" s="107">
        <f t="shared" si="7"/>
        <v>0</v>
      </c>
      <c r="AD27" s="107">
        <f t="shared" si="8"/>
        <v>0</v>
      </c>
      <c r="AE27" s="107">
        <f t="shared" si="9"/>
        <v>0</v>
      </c>
      <c r="AF27" s="9"/>
      <c r="AG27" s="29"/>
      <c r="AH27" s="30"/>
      <c r="AI27" s="158"/>
      <c r="AJ27" s="158"/>
      <c r="AK27" s="158"/>
      <c r="AL27" s="133" t="s">
        <v>47</v>
      </c>
      <c r="AM27" s="134"/>
      <c r="AN27" s="135"/>
      <c r="AP27" s="2" t="s">
        <v>46</v>
      </c>
    </row>
    <row r="28" spans="2:40" ht="21" customHeight="1">
      <c r="B28" s="17">
        <f t="shared" si="16"/>
        <v>42628</v>
      </c>
      <c r="C28" s="64"/>
      <c r="D28" s="64"/>
      <c r="E28" s="108"/>
      <c r="F28" s="108"/>
      <c r="G28" s="98"/>
      <c r="H28" s="98"/>
      <c r="I28" s="77">
        <f t="shared" si="17"/>
      </c>
      <c r="J28" s="78">
        <f t="shared" si="18"/>
      </c>
      <c r="K28" s="77">
        <f t="shared" si="19"/>
      </c>
      <c r="L28" s="78">
        <f t="shared" si="20"/>
      </c>
      <c r="M28" s="79">
        <f t="shared" si="21"/>
      </c>
      <c r="N28" s="80">
        <f t="shared" si="22"/>
      </c>
      <c r="O28" s="70"/>
      <c r="P28" s="72">
        <f t="shared" si="10"/>
        <v>0</v>
      </c>
      <c r="Q28" s="72">
        <f t="shared" si="11"/>
        <v>1</v>
      </c>
      <c r="R28" s="113">
        <f t="shared" si="12"/>
        <v>0</v>
      </c>
      <c r="S28" s="113">
        <f t="shared" si="13"/>
        <v>0</v>
      </c>
      <c r="T28" s="113">
        <f t="shared" si="14"/>
        <v>0</v>
      </c>
      <c r="U28" s="113">
        <f t="shared" si="15"/>
        <v>0</v>
      </c>
      <c r="V28" s="72">
        <f t="shared" si="0"/>
        <v>0</v>
      </c>
      <c r="W28" s="106">
        <f t="shared" si="1"/>
        <v>0</v>
      </c>
      <c r="X28" s="106">
        <f t="shared" si="2"/>
        <v>0</v>
      </c>
      <c r="Y28" s="106">
        <f t="shared" si="3"/>
        <v>0</v>
      </c>
      <c r="Z28" s="106">
        <f t="shared" si="4"/>
        <v>0</v>
      </c>
      <c r="AA28" s="106">
        <f t="shared" si="5"/>
        <v>0</v>
      </c>
      <c r="AB28" s="106">
        <f t="shared" si="6"/>
        <v>0</v>
      </c>
      <c r="AC28" s="107">
        <f t="shared" si="7"/>
        <v>0</v>
      </c>
      <c r="AD28" s="107">
        <f t="shared" si="8"/>
        <v>0</v>
      </c>
      <c r="AE28" s="107">
        <f t="shared" si="9"/>
        <v>0</v>
      </c>
      <c r="AF28" s="9"/>
      <c r="AG28" s="29"/>
      <c r="AH28" s="30"/>
      <c r="AI28" s="158"/>
      <c r="AJ28" s="158"/>
      <c r="AK28" s="158"/>
      <c r="AL28" s="136"/>
      <c r="AM28" s="137"/>
      <c r="AN28" s="138"/>
    </row>
    <row r="29" spans="2:40" ht="21" customHeight="1">
      <c r="B29" s="17">
        <f t="shared" si="16"/>
        <v>42629</v>
      </c>
      <c r="C29" s="64"/>
      <c r="D29" s="64"/>
      <c r="E29" s="108"/>
      <c r="F29" s="108"/>
      <c r="G29" s="98"/>
      <c r="H29" s="98"/>
      <c r="I29" s="77">
        <f t="shared" si="17"/>
      </c>
      <c r="J29" s="78">
        <f t="shared" si="18"/>
      </c>
      <c r="K29" s="77">
        <f t="shared" si="19"/>
      </c>
      <c r="L29" s="78">
        <f t="shared" si="20"/>
      </c>
      <c r="M29" s="79">
        <f t="shared" si="21"/>
      </c>
      <c r="N29" s="80">
        <f t="shared" si="22"/>
      </c>
      <c r="O29" s="70"/>
      <c r="P29" s="72">
        <f t="shared" si="10"/>
        <v>0</v>
      </c>
      <c r="Q29" s="72">
        <f t="shared" si="11"/>
        <v>1</v>
      </c>
      <c r="R29" s="113">
        <f t="shared" si="12"/>
        <v>0</v>
      </c>
      <c r="S29" s="113">
        <f t="shared" si="13"/>
        <v>0</v>
      </c>
      <c r="T29" s="113">
        <f t="shared" si="14"/>
        <v>0</v>
      </c>
      <c r="U29" s="113">
        <f t="shared" si="15"/>
        <v>0</v>
      </c>
      <c r="V29" s="72">
        <f t="shared" si="0"/>
        <v>0</v>
      </c>
      <c r="W29" s="106">
        <f t="shared" si="1"/>
        <v>0</v>
      </c>
      <c r="X29" s="106">
        <f t="shared" si="2"/>
        <v>0</v>
      </c>
      <c r="Y29" s="106">
        <f t="shared" si="3"/>
        <v>0</v>
      </c>
      <c r="Z29" s="106">
        <f t="shared" si="4"/>
        <v>0</v>
      </c>
      <c r="AA29" s="106">
        <f t="shared" si="5"/>
        <v>0</v>
      </c>
      <c r="AB29" s="106">
        <f t="shared" si="6"/>
        <v>0</v>
      </c>
      <c r="AC29" s="107">
        <f t="shared" si="7"/>
        <v>0</v>
      </c>
      <c r="AD29" s="107">
        <f t="shared" si="8"/>
        <v>0</v>
      </c>
      <c r="AE29" s="107">
        <f t="shared" si="9"/>
        <v>0</v>
      </c>
      <c r="AF29" s="9"/>
      <c r="AG29" s="29"/>
      <c r="AH29" s="30"/>
      <c r="AI29" s="158"/>
      <c r="AJ29" s="158"/>
      <c r="AK29" s="158"/>
      <c r="AL29" s="127" t="s">
        <v>48</v>
      </c>
      <c r="AM29" s="128"/>
      <c r="AN29" s="129"/>
    </row>
    <row r="30" spans="2:40" ht="21" customHeight="1">
      <c r="B30" s="17">
        <f t="shared" si="16"/>
        <v>42630</v>
      </c>
      <c r="C30" s="64"/>
      <c r="D30" s="64"/>
      <c r="E30" s="108"/>
      <c r="F30" s="108"/>
      <c r="G30" s="98"/>
      <c r="H30" s="98"/>
      <c r="I30" s="77">
        <f t="shared" si="17"/>
      </c>
      <c r="J30" s="78">
        <f t="shared" si="18"/>
      </c>
      <c r="K30" s="77">
        <f t="shared" si="19"/>
      </c>
      <c r="L30" s="78">
        <f t="shared" si="20"/>
      </c>
      <c r="M30" s="79">
        <f t="shared" si="21"/>
      </c>
      <c r="N30" s="80">
        <f t="shared" si="22"/>
      </c>
      <c r="O30" s="70"/>
      <c r="P30" s="72">
        <f t="shared" si="10"/>
        <v>0</v>
      </c>
      <c r="Q30" s="72">
        <f t="shared" si="11"/>
        <v>1</v>
      </c>
      <c r="R30" s="113">
        <f t="shared" si="12"/>
        <v>0</v>
      </c>
      <c r="S30" s="113">
        <f t="shared" si="13"/>
        <v>0</v>
      </c>
      <c r="T30" s="113">
        <f t="shared" si="14"/>
        <v>0</v>
      </c>
      <c r="U30" s="113">
        <f t="shared" si="15"/>
        <v>0</v>
      </c>
      <c r="V30" s="72">
        <f t="shared" si="0"/>
        <v>0</v>
      </c>
      <c r="W30" s="106">
        <f t="shared" si="1"/>
        <v>0</v>
      </c>
      <c r="X30" s="106">
        <f t="shared" si="2"/>
        <v>0</v>
      </c>
      <c r="Y30" s="106">
        <f t="shared" si="3"/>
        <v>0</v>
      </c>
      <c r="Z30" s="106">
        <f t="shared" si="4"/>
        <v>0</v>
      </c>
      <c r="AA30" s="106">
        <f t="shared" si="5"/>
        <v>1</v>
      </c>
      <c r="AB30" s="106">
        <f t="shared" si="6"/>
        <v>0</v>
      </c>
      <c r="AC30" s="107">
        <f t="shared" si="7"/>
        <v>0</v>
      </c>
      <c r="AD30" s="107">
        <f t="shared" si="8"/>
        <v>0</v>
      </c>
      <c r="AE30" s="107">
        <f t="shared" si="9"/>
        <v>0</v>
      </c>
      <c r="AF30" s="9"/>
      <c r="AG30" s="29"/>
      <c r="AH30" s="30"/>
      <c r="AI30" s="158"/>
      <c r="AJ30" s="158"/>
      <c r="AK30" s="158"/>
      <c r="AL30" s="130"/>
      <c r="AM30" s="131"/>
      <c r="AN30" s="132"/>
    </row>
    <row r="31" spans="2:40" ht="21" customHeight="1">
      <c r="B31" s="17">
        <f t="shared" si="16"/>
        <v>42631</v>
      </c>
      <c r="C31" s="64"/>
      <c r="D31" s="64"/>
      <c r="E31" s="108"/>
      <c r="F31" s="108"/>
      <c r="G31" s="98"/>
      <c r="H31" s="98"/>
      <c r="I31" s="77">
        <f t="shared" si="17"/>
      </c>
      <c r="J31" s="78">
        <f t="shared" si="18"/>
      </c>
      <c r="K31" s="77">
        <f t="shared" si="19"/>
      </c>
      <c r="L31" s="78">
        <f t="shared" si="20"/>
      </c>
      <c r="M31" s="79">
        <f t="shared" si="21"/>
      </c>
      <c r="N31" s="80">
        <f t="shared" si="22"/>
      </c>
      <c r="O31" s="70"/>
      <c r="P31" s="72">
        <f t="shared" si="10"/>
        <v>0</v>
      </c>
      <c r="Q31" s="72">
        <f t="shared" si="11"/>
        <v>1</v>
      </c>
      <c r="R31" s="113">
        <f t="shared" si="12"/>
        <v>0</v>
      </c>
      <c r="S31" s="113">
        <f t="shared" si="13"/>
        <v>0</v>
      </c>
      <c r="T31" s="113">
        <f t="shared" si="14"/>
        <v>0</v>
      </c>
      <c r="U31" s="113">
        <f t="shared" si="15"/>
        <v>0</v>
      </c>
      <c r="V31" s="72">
        <f t="shared" si="0"/>
        <v>1</v>
      </c>
      <c r="W31" s="106">
        <f t="shared" si="1"/>
        <v>0</v>
      </c>
      <c r="X31" s="106">
        <f t="shared" si="2"/>
        <v>0</v>
      </c>
      <c r="Y31" s="106">
        <f t="shared" si="3"/>
        <v>0</v>
      </c>
      <c r="Z31" s="106">
        <f t="shared" si="4"/>
        <v>0</v>
      </c>
      <c r="AA31" s="106">
        <f t="shared" si="5"/>
        <v>0</v>
      </c>
      <c r="AB31" s="106">
        <f t="shared" si="6"/>
        <v>0</v>
      </c>
      <c r="AC31" s="107">
        <f t="shared" si="7"/>
        <v>0</v>
      </c>
      <c r="AD31" s="107">
        <f t="shared" si="8"/>
        <v>0</v>
      </c>
      <c r="AE31" s="107">
        <f t="shared" si="9"/>
        <v>0</v>
      </c>
      <c r="AF31" s="9"/>
      <c r="AG31" s="29"/>
      <c r="AH31" s="30"/>
      <c r="AI31" s="158"/>
      <c r="AJ31" s="158"/>
      <c r="AK31" s="158"/>
      <c r="AL31" s="43" t="s">
        <v>37</v>
      </c>
      <c r="AM31" s="48">
        <f>IF([0]!HL_3_Koenige&lt;&gt;"",[0]!HL_3_Koenige," ")</f>
        <v>42375</v>
      </c>
      <c r="AN31" s="38">
        <v>125</v>
      </c>
    </row>
    <row r="32" spans="2:40" ht="21" customHeight="1">
      <c r="B32" s="17">
        <f t="shared" si="16"/>
        <v>42632</v>
      </c>
      <c r="C32" s="64"/>
      <c r="D32" s="64"/>
      <c r="E32" s="108"/>
      <c r="F32" s="108"/>
      <c r="G32" s="98"/>
      <c r="H32" s="98"/>
      <c r="I32" s="77">
        <f t="shared" si="17"/>
      </c>
      <c r="J32" s="78">
        <f t="shared" si="18"/>
      </c>
      <c r="K32" s="77">
        <f t="shared" si="19"/>
      </c>
      <c r="L32" s="78">
        <f t="shared" si="20"/>
      </c>
      <c r="M32" s="79">
        <f t="shared" si="21"/>
      </c>
      <c r="N32" s="80">
        <f t="shared" si="22"/>
      </c>
      <c r="O32" s="70"/>
      <c r="P32" s="72">
        <f t="shared" si="10"/>
        <v>0</v>
      </c>
      <c r="Q32" s="72">
        <f t="shared" si="11"/>
        <v>1</v>
      </c>
      <c r="R32" s="113">
        <f t="shared" si="12"/>
        <v>0</v>
      </c>
      <c r="S32" s="113">
        <f t="shared" si="13"/>
        <v>0</v>
      </c>
      <c r="T32" s="113">
        <f t="shared" si="14"/>
        <v>0</v>
      </c>
      <c r="U32" s="113">
        <f t="shared" si="15"/>
        <v>0</v>
      </c>
      <c r="V32" s="72">
        <f t="shared" si="0"/>
        <v>0</v>
      </c>
      <c r="W32" s="106">
        <f t="shared" si="1"/>
        <v>0</v>
      </c>
      <c r="X32" s="106">
        <f t="shared" si="2"/>
        <v>0</v>
      </c>
      <c r="Y32" s="106">
        <f t="shared" si="3"/>
        <v>0</v>
      </c>
      <c r="Z32" s="106">
        <f t="shared" si="4"/>
        <v>0</v>
      </c>
      <c r="AA32" s="106">
        <f t="shared" si="5"/>
        <v>0</v>
      </c>
      <c r="AB32" s="106">
        <f t="shared" si="6"/>
        <v>0</v>
      </c>
      <c r="AC32" s="107">
        <f t="shared" si="7"/>
        <v>0</v>
      </c>
      <c r="AD32" s="107">
        <f t="shared" si="8"/>
        <v>0</v>
      </c>
      <c r="AE32" s="107">
        <f t="shared" si="9"/>
        <v>0</v>
      </c>
      <c r="AF32" s="9"/>
      <c r="AG32" s="29"/>
      <c r="AH32" s="30"/>
      <c r="AI32" s="158"/>
      <c r="AJ32" s="158"/>
      <c r="AK32" s="158"/>
      <c r="AL32" s="42" t="s">
        <v>38</v>
      </c>
      <c r="AM32" s="49">
        <f>IF([0]!Fronleichnam_1&lt;&gt;"",[0]!Fronleichnam_1," ")</f>
        <v>42516</v>
      </c>
      <c r="AN32" s="41">
        <v>125</v>
      </c>
    </row>
    <row r="33" spans="2:40" ht="21" customHeight="1">
      <c r="B33" s="17">
        <f t="shared" si="16"/>
        <v>42633</v>
      </c>
      <c r="C33" s="64"/>
      <c r="D33" s="64"/>
      <c r="E33" s="108"/>
      <c r="F33" s="108"/>
      <c r="G33" s="98"/>
      <c r="H33" s="98"/>
      <c r="I33" s="77">
        <f t="shared" si="17"/>
      </c>
      <c r="J33" s="78">
        <f t="shared" si="18"/>
      </c>
      <c r="K33" s="77">
        <f t="shared" si="19"/>
      </c>
      <c r="L33" s="78">
        <f t="shared" si="20"/>
      </c>
      <c r="M33" s="79">
        <f t="shared" si="21"/>
      </c>
      <c r="N33" s="80">
        <f t="shared" si="22"/>
      </c>
      <c r="O33" s="70"/>
      <c r="P33" s="72">
        <f t="shared" si="10"/>
        <v>0</v>
      </c>
      <c r="Q33" s="72">
        <f t="shared" si="11"/>
        <v>1</v>
      </c>
      <c r="R33" s="113">
        <f t="shared" si="12"/>
        <v>0</v>
      </c>
      <c r="S33" s="113">
        <f t="shared" si="13"/>
        <v>0</v>
      </c>
      <c r="T33" s="113">
        <f t="shared" si="14"/>
        <v>0</v>
      </c>
      <c r="U33" s="113">
        <f t="shared" si="15"/>
        <v>0</v>
      </c>
      <c r="V33" s="72">
        <f t="shared" si="0"/>
        <v>0</v>
      </c>
      <c r="W33" s="106">
        <f t="shared" si="1"/>
        <v>0</v>
      </c>
      <c r="X33" s="106">
        <f t="shared" si="2"/>
        <v>0</v>
      </c>
      <c r="Y33" s="106">
        <f t="shared" si="3"/>
        <v>0</v>
      </c>
      <c r="Z33" s="106">
        <f t="shared" si="4"/>
        <v>0</v>
      </c>
      <c r="AA33" s="106">
        <f t="shared" si="5"/>
        <v>0</v>
      </c>
      <c r="AB33" s="106">
        <f t="shared" si="6"/>
        <v>0</v>
      </c>
      <c r="AC33" s="107">
        <f t="shared" si="7"/>
        <v>0</v>
      </c>
      <c r="AD33" s="107">
        <f t="shared" si="8"/>
        <v>0</v>
      </c>
      <c r="AE33" s="107">
        <f t="shared" si="9"/>
        <v>0</v>
      </c>
      <c r="AF33" s="9"/>
      <c r="AG33" s="29"/>
      <c r="AH33" s="30"/>
      <c r="AI33" s="158"/>
      <c r="AJ33" s="158"/>
      <c r="AK33" s="158"/>
      <c r="AL33" s="42" t="s">
        <v>44</v>
      </c>
      <c r="AM33" s="49">
        <f>IF([0]!Friedensfest_1&lt;&gt;"",[0]!Friedensfest_1," ")</f>
        <v>42590</v>
      </c>
      <c r="AN33" s="41">
        <v>125</v>
      </c>
    </row>
    <row r="34" spans="2:40" ht="21" customHeight="1">
      <c r="B34" s="17">
        <f t="shared" si="16"/>
        <v>42634</v>
      </c>
      <c r="C34" s="64"/>
      <c r="D34" s="64"/>
      <c r="E34" s="108"/>
      <c r="F34" s="108"/>
      <c r="G34" s="98"/>
      <c r="H34" s="98"/>
      <c r="I34" s="77">
        <f t="shared" si="17"/>
      </c>
      <c r="J34" s="78">
        <f t="shared" si="18"/>
      </c>
      <c r="K34" s="77">
        <f t="shared" si="19"/>
      </c>
      <c r="L34" s="78">
        <f t="shared" si="20"/>
      </c>
      <c r="M34" s="79">
        <f t="shared" si="21"/>
      </c>
      <c r="N34" s="80">
        <f t="shared" si="22"/>
      </c>
      <c r="O34" s="70"/>
      <c r="P34" s="72">
        <f t="shared" si="10"/>
        <v>0</v>
      </c>
      <c r="Q34" s="72">
        <f t="shared" si="11"/>
        <v>1</v>
      </c>
      <c r="R34" s="113">
        <f t="shared" si="12"/>
        <v>0</v>
      </c>
      <c r="S34" s="113">
        <f t="shared" si="13"/>
        <v>0</v>
      </c>
      <c r="T34" s="113">
        <f t="shared" si="14"/>
        <v>0</v>
      </c>
      <c r="U34" s="113">
        <f t="shared" si="15"/>
        <v>0</v>
      </c>
      <c r="V34" s="72">
        <f t="shared" si="0"/>
        <v>0</v>
      </c>
      <c r="W34" s="106">
        <f t="shared" si="1"/>
        <v>0</v>
      </c>
      <c r="X34" s="106">
        <f t="shared" si="2"/>
        <v>0</v>
      </c>
      <c r="Y34" s="106">
        <f t="shared" si="3"/>
        <v>0</v>
      </c>
      <c r="Z34" s="106">
        <f t="shared" si="4"/>
        <v>0</v>
      </c>
      <c r="AA34" s="106">
        <f t="shared" si="5"/>
        <v>0</v>
      </c>
      <c r="AB34" s="106">
        <f t="shared" si="6"/>
        <v>0</v>
      </c>
      <c r="AC34" s="107">
        <f t="shared" si="7"/>
        <v>0</v>
      </c>
      <c r="AD34" s="107">
        <f t="shared" si="8"/>
        <v>0</v>
      </c>
      <c r="AE34" s="107">
        <f t="shared" si="9"/>
        <v>0</v>
      </c>
      <c r="AF34" s="9"/>
      <c r="AG34" s="29"/>
      <c r="AH34" s="30"/>
      <c r="AI34" s="158"/>
      <c r="AJ34" s="158"/>
      <c r="AK34" s="158"/>
      <c r="AL34" s="42" t="s">
        <v>39</v>
      </c>
      <c r="AM34" s="49">
        <f>IF([0]!Maria_Himmelfahrt_1&lt;&gt;"",[0]!Maria_Himmelfahrt_1," ")</f>
        <v>42597</v>
      </c>
      <c r="AN34" s="41">
        <v>125</v>
      </c>
    </row>
    <row r="35" spans="2:40" ht="21" customHeight="1">
      <c r="B35" s="17">
        <f t="shared" si="16"/>
        <v>42635</v>
      </c>
      <c r="C35" s="64"/>
      <c r="D35" s="64"/>
      <c r="E35" s="108"/>
      <c r="F35" s="108"/>
      <c r="G35" s="98"/>
      <c r="H35" s="98"/>
      <c r="I35" s="77">
        <f t="shared" si="17"/>
      </c>
      <c r="J35" s="78">
        <f t="shared" si="18"/>
      </c>
      <c r="K35" s="77">
        <f t="shared" si="19"/>
      </c>
      <c r="L35" s="78">
        <f t="shared" si="20"/>
      </c>
      <c r="M35" s="79">
        <f t="shared" si="21"/>
      </c>
      <c r="N35" s="80">
        <f t="shared" si="22"/>
      </c>
      <c r="O35" s="70"/>
      <c r="P35" s="72">
        <f t="shared" si="10"/>
        <v>0</v>
      </c>
      <c r="Q35" s="72">
        <f t="shared" si="11"/>
        <v>1</v>
      </c>
      <c r="R35" s="113">
        <f t="shared" si="12"/>
        <v>0</v>
      </c>
      <c r="S35" s="113">
        <f t="shared" si="13"/>
        <v>0</v>
      </c>
      <c r="T35" s="113">
        <f t="shared" si="14"/>
        <v>0</v>
      </c>
      <c r="U35" s="113">
        <f t="shared" si="15"/>
        <v>0</v>
      </c>
      <c r="V35" s="72">
        <f t="shared" si="0"/>
        <v>0</v>
      </c>
      <c r="W35" s="106">
        <f t="shared" si="1"/>
        <v>0</v>
      </c>
      <c r="X35" s="106">
        <f t="shared" si="2"/>
        <v>0</v>
      </c>
      <c r="Y35" s="106">
        <f t="shared" si="3"/>
        <v>0</v>
      </c>
      <c r="Z35" s="106">
        <f t="shared" si="4"/>
        <v>0</v>
      </c>
      <c r="AA35" s="106">
        <f t="shared" si="5"/>
        <v>0</v>
      </c>
      <c r="AB35" s="106">
        <f t="shared" si="6"/>
        <v>0</v>
      </c>
      <c r="AC35" s="107">
        <f t="shared" si="7"/>
        <v>0</v>
      </c>
      <c r="AD35" s="107">
        <f t="shared" si="8"/>
        <v>0</v>
      </c>
      <c r="AE35" s="107">
        <f t="shared" si="9"/>
        <v>0</v>
      </c>
      <c r="AF35" s="9"/>
      <c r="AG35" s="29"/>
      <c r="AH35" s="30"/>
      <c r="AI35" s="158"/>
      <c r="AJ35" s="158"/>
      <c r="AK35" s="158"/>
      <c r="AL35" s="42" t="s">
        <v>43</v>
      </c>
      <c r="AM35" s="50">
        <f>IF([0]!Refomationstag_1&lt;&gt;"",[0]!Refomationstag_1," ")</f>
        <v>42674</v>
      </c>
      <c r="AN35" s="44">
        <v>125</v>
      </c>
    </row>
    <row r="36" spans="2:40" ht="21" customHeight="1">
      <c r="B36" s="17">
        <f t="shared" si="16"/>
        <v>42636</v>
      </c>
      <c r="C36" s="64"/>
      <c r="D36" s="64"/>
      <c r="E36" s="108"/>
      <c r="F36" s="108"/>
      <c r="G36" s="98"/>
      <c r="H36" s="98"/>
      <c r="I36" s="77">
        <f t="shared" si="17"/>
      </c>
      <c r="J36" s="78">
        <f t="shared" si="18"/>
      </c>
      <c r="K36" s="77">
        <f t="shared" si="19"/>
      </c>
      <c r="L36" s="78">
        <f t="shared" si="20"/>
      </c>
      <c r="M36" s="79">
        <f t="shared" si="21"/>
      </c>
      <c r="N36" s="80">
        <f t="shared" si="22"/>
      </c>
      <c r="O36" s="70"/>
      <c r="P36" s="72">
        <f t="shared" si="10"/>
        <v>0</v>
      </c>
      <c r="Q36" s="72">
        <f t="shared" si="11"/>
        <v>1</v>
      </c>
      <c r="R36" s="113">
        <f t="shared" si="12"/>
        <v>0</v>
      </c>
      <c r="S36" s="113">
        <f t="shared" si="13"/>
        <v>0</v>
      </c>
      <c r="T36" s="113">
        <f t="shared" si="14"/>
        <v>0</v>
      </c>
      <c r="U36" s="113">
        <f t="shared" si="15"/>
        <v>0</v>
      </c>
      <c r="V36" s="72">
        <f t="shared" si="0"/>
        <v>0</v>
      </c>
      <c r="W36" s="106">
        <f t="shared" si="1"/>
        <v>0</v>
      </c>
      <c r="X36" s="106">
        <f t="shared" si="2"/>
        <v>0</v>
      </c>
      <c r="Y36" s="106">
        <f t="shared" si="3"/>
        <v>0</v>
      </c>
      <c r="Z36" s="106">
        <f t="shared" si="4"/>
        <v>0</v>
      </c>
      <c r="AA36" s="106">
        <f t="shared" si="5"/>
        <v>0</v>
      </c>
      <c r="AB36" s="106">
        <f t="shared" si="6"/>
        <v>0</v>
      </c>
      <c r="AC36" s="107">
        <f t="shared" si="7"/>
        <v>0</v>
      </c>
      <c r="AD36" s="107">
        <f t="shared" si="8"/>
        <v>0</v>
      </c>
      <c r="AE36" s="107">
        <f t="shared" si="9"/>
        <v>0</v>
      </c>
      <c r="AF36" s="9"/>
      <c r="AG36" s="34"/>
      <c r="AH36" s="30"/>
      <c r="AI36" s="158"/>
      <c r="AJ36" s="158"/>
      <c r="AK36" s="158"/>
      <c r="AL36" s="42" t="s">
        <v>40</v>
      </c>
      <c r="AM36" s="49">
        <f>IF([0]!Allerheiligen_1&lt;&gt;"",[0]!Allerheiligen_1," ")</f>
        <v>42675</v>
      </c>
      <c r="AN36" s="41">
        <v>125</v>
      </c>
    </row>
    <row r="37" spans="2:40" ht="21" customHeight="1">
      <c r="B37" s="17">
        <f t="shared" si="16"/>
        <v>42637</v>
      </c>
      <c r="C37" s="64"/>
      <c r="D37" s="64"/>
      <c r="E37" s="108"/>
      <c r="F37" s="108"/>
      <c r="G37" s="98"/>
      <c r="H37" s="98"/>
      <c r="I37" s="77">
        <f t="shared" si="17"/>
      </c>
      <c r="J37" s="78">
        <f t="shared" si="18"/>
      </c>
      <c r="K37" s="77">
        <f t="shared" si="19"/>
      </c>
      <c r="L37" s="78">
        <f t="shared" si="20"/>
      </c>
      <c r="M37" s="79">
        <f t="shared" si="21"/>
      </c>
      <c r="N37" s="80">
        <f t="shared" si="22"/>
      </c>
      <c r="O37" s="70"/>
      <c r="P37" s="72">
        <f t="shared" si="10"/>
        <v>0</v>
      </c>
      <c r="Q37" s="72">
        <f t="shared" si="11"/>
        <v>1</v>
      </c>
      <c r="R37" s="113">
        <f t="shared" si="12"/>
        <v>0</v>
      </c>
      <c r="S37" s="113">
        <f t="shared" si="13"/>
        <v>0</v>
      </c>
      <c r="T37" s="113">
        <f t="shared" si="14"/>
        <v>0</v>
      </c>
      <c r="U37" s="113">
        <f t="shared" si="15"/>
        <v>0</v>
      </c>
      <c r="V37" s="72">
        <f t="shared" si="0"/>
        <v>0</v>
      </c>
      <c r="W37" s="106">
        <f t="shared" si="1"/>
        <v>0</v>
      </c>
      <c r="X37" s="106">
        <f t="shared" si="2"/>
        <v>0</v>
      </c>
      <c r="Y37" s="106">
        <f t="shared" si="3"/>
        <v>0</v>
      </c>
      <c r="Z37" s="106">
        <f t="shared" si="4"/>
        <v>0</v>
      </c>
      <c r="AA37" s="106">
        <f t="shared" si="5"/>
        <v>1</v>
      </c>
      <c r="AB37" s="106">
        <f t="shared" si="6"/>
        <v>0</v>
      </c>
      <c r="AC37" s="107">
        <f t="shared" si="7"/>
        <v>0</v>
      </c>
      <c r="AD37" s="107">
        <f t="shared" si="8"/>
        <v>0</v>
      </c>
      <c r="AE37" s="107">
        <f t="shared" si="9"/>
        <v>0</v>
      </c>
      <c r="AF37" s="9"/>
      <c r="AG37" s="34"/>
      <c r="AH37" s="35"/>
      <c r="AI37" s="158"/>
      <c r="AJ37" s="158"/>
      <c r="AK37" s="158"/>
      <c r="AL37" s="45" t="s">
        <v>45</v>
      </c>
      <c r="AM37" s="51">
        <f>IF([0]!Buss_Bettag_1&lt;&gt;"",[0]!Buss_Bettag_1," ")</f>
        <v>42690</v>
      </c>
      <c r="AN37" s="46">
        <v>125</v>
      </c>
    </row>
    <row r="38" spans="2:41" ht="21" customHeight="1">
      <c r="B38" s="17">
        <f t="shared" si="16"/>
        <v>42638</v>
      </c>
      <c r="C38" s="64"/>
      <c r="D38" s="64"/>
      <c r="E38" s="108"/>
      <c r="F38" s="108"/>
      <c r="G38" s="98"/>
      <c r="H38" s="98"/>
      <c r="I38" s="77">
        <f t="shared" si="17"/>
      </c>
      <c r="J38" s="78">
        <f t="shared" si="18"/>
      </c>
      <c r="K38" s="77">
        <f t="shared" si="19"/>
      </c>
      <c r="L38" s="78">
        <f t="shared" si="20"/>
      </c>
      <c r="M38" s="79">
        <f t="shared" si="21"/>
      </c>
      <c r="N38" s="80">
        <f t="shared" si="22"/>
      </c>
      <c r="O38" s="70"/>
      <c r="P38" s="72">
        <f t="shared" si="10"/>
        <v>0</v>
      </c>
      <c r="Q38" s="72">
        <f t="shared" si="11"/>
        <v>1</v>
      </c>
      <c r="R38" s="113">
        <f t="shared" si="12"/>
        <v>0</v>
      </c>
      <c r="S38" s="113">
        <f t="shared" si="13"/>
        <v>0</v>
      </c>
      <c r="T38" s="113">
        <f t="shared" si="14"/>
        <v>0</v>
      </c>
      <c r="U38" s="113">
        <f t="shared" si="15"/>
        <v>0</v>
      </c>
      <c r="V38" s="72">
        <f t="shared" si="0"/>
        <v>1</v>
      </c>
      <c r="W38" s="106">
        <f t="shared" si="1"/>
        <v>0</v>
      </c>
      <c r="X38" s="106">
        <f t="shared" si="2"/>
        <v>0</v>
      </c>
      <c r="Y38" s="106">
        <f t="shared" si="3"/>
        <v>0</v>
      </c>
      <c r="Z38" s="106">
        <f t="shared" si="4"/>
        <v>0</v>
      </c>
      <c r="AA38" s="106">
        <f t="shared" si="5"/>
        <v>0</v>
      </c>
      <c r="AB38" s="106">
        <f t="shared" si="6"/>
        <v>0</v>
      </c>
      <c r="AC38" s="107">
        <f t="shared" si="7"/>
        <v>0</v>
      </c>
      <c r="AD38" s="107">
        <f t="shared" si="8"/>
        <v>0</v>
      </c>
      <c r="AE38" s="107">
        <f t="shared" si="9"/>
        <v>0</v>
      </c>
      <c r="AF38" s="9"/>
      <c r="AG38" s="34"/>
      <c r="AH38" s="30"/>
      <c r="AI38" s="158"/>
      <c r="AJ38" s="158"/>
      <c r="AK38" s="158"/>
      <c r="AL38" s="53" t="s">
        <v>2</v>
      </c>
      <c r="AM38" s="54">
        <f>DATE(AM12,3,1)+MOD((255-11*MOD(AM12,19)-21),30)+21+(MOD((255-11*MOD(AM12,19)-21),30)+21&gt;48)+6-MOD(AM12+INT(AM12/4)+MOD((255-11*MOD(AM12,19)-21),30)+21+(MOD((255-11*MOD(AM12,19)-21),30)+21&gt;48)+1,7)</f>
        <v>42456</v>
      </c>
      <c r="AN38" s="55">
        <v>125</v>
      </c>
      <c r="AO38" s="60"/>
    </row>
    <row r="39" spans="2:41" ht="21" customHeight="1">
      <c r="B39" s="17">
        <f t="shared" si="16"/>
        <v>42639</v>
      </c>
      <c r="C39" s="64"/>
      <c r="D39" s="64"/>
      <c r="E39" s="108"/>
      <c r="F39" s="108"/>
      <c r="G39" s="98"/>
      <c r="H39" s="98"/>
      <c r="I39" s="77">
        <f t="shared" si="17"/>
      </c>
      <c r="J39" s="78">
        <f t="shared" si="18"/>
      </c>
      <c r="K39" s="77">
        <f t="shared" si="19"/>
      </c>
      <c r="L39" s="78">
        <f t="shared" si="20"/>
      </c>
      <c r="M39" s="79">
        <f t="shared" si="21"/>
      </c>
      <c r="N39" s="80">
        <f t="shared" si="22"/>
      </c>
      <c r="O39" s="70"/>
      <c r="P39" s="72">
        <f t="shared" si="10"/>
        <v>0</v>
      </c>
      <c r="Q39" s="72">
        <f t="shared" si="11"/>
        <v>1</v>
      </c>
      <c r="R39" s="113">
        <f t="shared" si="12"/>
        <v>0</v>
      </c>
      <c r="S39" s="113">
        <f t="shared" si="13"/>
        <v>0</v>
      </c>
      <c r="T39" s="113">
        <f t="shared" si="14"/>
        <v>0</v>
      </c>
      <c r="U39" s="113">
        <f t="shared" si="15"/>
        <v>0</v>
      </c>
      <c r="V39" s="72">
        <f t="shared" si="0"/>
        <v>0</v>
      </c>
      <c r="W39" s="106">
        <f t="shared" si="1"/>
        <v>0</v>
      </c>
      <c r="X39" s="106">
        <f t="shared" si="2"/>
        <v>0</v>
      </c>
      <c r="Y39" s="106">
        <f t="shared" si="3"/>
        <v>0</v>
      </c>
      <c r="Z39" s="106">
        <f t="shared" si="4"/>
        <v>0</v>
      </c>
      <c r="AA39" s="106">
        <f t="shared" si="5"/>
        <v>0</v>
      </c>
      <c r="AB39" s="106">
        <f t="shared" si="6"/>
        <v>0</v>
      </c>
      <c r="AC39" s="107">
        <f t="shared" si="7"/>
        <v>0</v>
      </c>
      <c r="AD39" s="107">
        <f t="shared" si="8"/>
        <v>0</v>
      </c>
      <c r="AE39" s="107">
        <f t="shared" si="9"/>
        <v>0</v>
      </c>
      <c r="AF39" s="9"/>
      <c r="AG39" s="29"/>
      <c r="AH39" s="30"/>
      <c r="AI39" s="158"/>
      <c r="AJ39" s="158"/>
      <c r="AK39" s="158"/>
      <c r="AL39" s="56" t="s">
        <v>49</v>
      </c>
      <c r="AM39" s="57">
        <f>AM38+49</f>
        <v>42505</v>
      </c>
      <c r="AN39" s="55">
        <v>125</v>
      </c>
      <c r="AO39" s="60"/>
    </row>
    <row r="40" spans="2:41" ht="21" customHeight="1">
      <c r="B40" s="17">
        <f t="shared" si="16"/>
        <v>42640</v>
      </c>
      <c r="C40" s="64"/>
      <c r="D40" s="64"/>
      <c r="E40" s="108"/>
      <c r="F40" s="108"/>
      <c r="G40" s="98"/>
      <c r="H40" s="98"/>
      <c r="I40" s="77">
        <f t="shared" si="17"/>
      </c>
      <c r="J40" s="78">
        <f t="shared" si="18"/>
      </c>
      <c r="K40" s="77">
        <f t="shared" si="19"/>
      </c>
      <c r="L40" s="78">
        <f t="shared" si="20"/>
      </c>
      <c r="M40" s="79">
        <f t="shared" si="21"/>
      </c>
      <c r="N40" s="80">
        <f t="shared" si="22"/>
      </c>
      <c r="O40" s="70"/>
      <c r="P40" s="72">
        <f t="shared" si="10"/>
        <v>0</v>
      </c>
      <c r="Q40" s="72">
        <f t="shared" si="11"/>
        <v>1</v>
      </c>
      <c r="R40" s="113">
        <f t="shared" si="12"/>
        <v>0</v>
      </c>
      <c r="S40" s="113">
        <f t="shared" si="13"/>
        <v>0</v>
      </c>
      <c r="T40" s="113">
        <f t="shared" si="14"/>
        <v>0</v>
      </c>
      <c r="U40" s="113">
        <f t="shared" si="15"/>
        <v>0</v>
      </c>
      <c r="V40" s="72">
        <f t="shared" si="0"/>
        <v>0</v>
      </c>
      <c r="W40" s="106">
        <f t="shared" si="1"/>
        <v>0</v>
      </c>
      <c r="X40" s="106">
        <f t="shared" si="2"/>
        <v>0</v>
      </c>
      <c r="Y40" s="106">
        <f t="shared" si="3"/>
        <v>0</v>
      </c>
      <c r="Z40" s="106">
        <f t="shared" si="4"/>
        <v>0</v>
      </c>
      <c r="AA40" s="106">
        <f t="shared" si="5"/>
        <v>0</v>
      </c>
      <c r="AB40" s="106">
        <f t="shared" si="6"/>
        <v>0</v>
      </c>
      <c r="AC40" s="107">
        <f t="shared" si="7"/>
        <v>0</v>
      </c>
      <c r="AD40" s="107">
        <f t="shared" si="8"/>
        <v>0</v>
      </c>
      <c r="AE40" s="107">
        <f t="shared" si="9"/>
        <v>0</v>
      </c>
      <c r="AF40" s="9"/>
      <c r="AG40" s="29"/>
      <c r="AH40" s="30"/>
      <c r="AI40" s="158"/>
      <c r="AJ40" s="158"/>
      <c r="AK40" s="158"/>
      <c r="AL40" s="59"/>
      <c r="AM40" s="58"/>
      <c r="AN40" s="58"/>
      <c r="AO40" s="58"/>
    </row>
    <row r="41" spans="2:41" ht="21" customHeight="1">
      <c r="B41" s="17">
        <f t="shared" si="16"/>
        <v>42641</v>
      </c>
      <c r="C41" s="64"/>
      <c r="D41" s="64"/>
      <c r="E41" s="108"/>
      <c r="F41" s="108"/>
      <c r="G41" s="98"/>
      <c r="H41" s="98"/>
      <c r="I41" s="77">
        <f t="shared" si="17"/>
      </c>
      <c r="J41" s="78">
        <f t="shared" si="18"/>
      </c>
      <c r="K41" s="77">
        <f t="shared" si="19"/>
      </c>
      <c r="L41" s="78">
        <f t="shared" si="20"/>
      </c>
      <c r="M41" s="79">
        <f t="shared" si="21"/>
      </c>
      <c r="N41" s="80">
        <f t="shared" si="22"/>
      </c>
      <c r="O41" s="70"/>
      <c r="P41" s="72">
        <f t="shared" si="10"/>
        <v>0</v>
      </c>
      <c r="Q41" s="72">
        <f t="shared" si="11"/>
        <v>1</v>
      </c>
      <c r="R41" s="113">
        <f t="shared" si="12"/>
        <v>0</v>
      </c>
      <c r="S41" s="113">
        <f t="shared" si="13"/>
        <v>0</v>
      </c>
      <c r="T41" s="113">
        <f t="shared" si="14"/>
        <v>0</v>
      </c>
      <c r="U41" s="113">
        <f t="shared" si="15"/>
        <v>0</v>
      </c>
      <c r="V41" s="72">
        <f t="shared" si="0"/>
        <v>0</v>
      </c>
      <c r="W41" s="106">
        <f t="shared" si="1"/>
        <v>0</v>
      </c>
      <c r="X41" s="106">
        <f t="shared" si="2"/>
        <v>0</v>
      </c>
      <c r="Y41" s="106">
        <f t="shared" si="3"/>
        <v>0</v>
      </c>
      <c r="Z41" s="106">
        <f t="shared" si="4"/>
        <v>0</v>
      </c>
      <c r="AA41" s="106">
        <f t="shared" si="5"/>
        <v>0</v>
      </c>
      <c r="AB41" s="106">
        <f t="shared" si="6"/>
        <v>0</v>
      </c>
      <c r="AC41" s="107">
        <f t="shared" si="7"/>
        <v>0</v>
      </c>
      <c r="AD41" s="107">
        <f t="shared" si="8"/>
        <v>0</v>
      </c>
      <c r="AE41" s="107">
        <f t="shared" si="9"/>
        <v>0</v>
      </c>
      <c r="AF41" s="9"/>
      <c r="AG41" s="29"/>
      <c r="AH41" s="30"/>
      <c r="AI41" s="158"/>
      <c r="AJ41" s="158"/>
      <c r="AK41" s="158"/>
      <c r="AL41" s="58"/>
      <c r="AM41" s="58"/>
      <c r="AN41" s="58"/>
      <c r="AO41" s="58"/>
    </row>
    <row r="42" spans="2:41" ht="21" customHeight="1">
      <c r="B42" s="17">
        <f t="shared" si="16"/>
        <v>42642</v>
      </c>
      <c r="C42" s="64"/>
      <c r="D42" s="64"/>
      <c r="E42" s="108"/>
      <c r="F42" s="108"/>
      <c r="G42" s="98"/>
      <c r="H42" s="98"/>
      <c r="I42" s="77">
        <f t="shared" si="17"/>
      </c>
      <c r="J42" s="78">
        <f t="shared" si="18"/>
      </c>
      <c r="K42" s="77">
        <f t="shared" si="19"/>
      </c>
      <c r="L42" s="78">
        <f t="shared" si="20"/>
      </c>
      <c r="M42" s="79">
        <f t="shared" si="21"/>
      </c>
      <c r="N42" s="80">
        <f t="shared" si="22"/>
      </c>
      <c r="O42" s="70"/>
      <c r="P42" s="72">
        <f t="shared" si="10"/>
        <v>0</v>
      </c>
      <c r="Q42" s="72">
        <f t="shared" si="11"/>
        <v>1</v>
      </c>
      <c r="R42" s="113">
        <f t="shared" si="12"/>
        <v>0</v>
      </c>
      <c r="S42" s="113">
        <f t="shared" si="13"/>
        <v>0</v>
      </c>
      <c r="T42" s="113">
        <f t="shared" si="14"/>
        <v>0</v>
      </c>
      <c r="U42" s="113">
        <f t="shared" si="15"/>
        <v>0</v>
      </c>
      <c r="V42" s="72">
        <f t="shared" si="0"/>
        <v>0</v>
      </c>
      <c r="W42" s="106">
        <f t="shared" si="1"/>
        <v>0</v>
      </c>
      <c r="X42" s="106">
        <f t="shared" si="2"/>
        <v>0</v>
      </c>
      <c r="Y42" s="106">
        <f t="shared" si="3"/>
        <v>0</v>
      </c>
      <c r="Z42" s="106">
        <f t="shared" si="4"/>
        <v>0</v>
      </c>
      <c r="AA42" s="106">
        <f t="shared" si="5"/>
        <v>0</v>
      </c>
      <c r="AB42" s="106">
        <f t="shared" si="6"/>
        <v>0</v>
      </c>
      <c r="AC42" s="107">
        <f t="shared" si="7"/>
        <v>0</v>
      </c>
      <c r="AD42" s="107">
        <f t="shared" si="8"/>
        <v>0</v>
      </c>
      <c r="AE42" s="107">
        <f t="shared" si="9"/>
        <v>0</v>
      </c>
      <c r="AF42" s="9"/>
      <c r="AG42" s="29"/>
      <c r="AH42" s="30"/>
      <c r="AI42" s="158"/>
      <c r="AJ42" s="158"/>
      <c r="AK42" s="158"/>
      <c r="AL42" s="58"/>
      <c r="AM42" s="58"/>
      <c r="AN42" s="58"/>
      <c r="AO42" s="58"/>
    </row>
    <row r="43" spans="2:37" ht="21" customHeight="1">
      <c r="B43" s="17">
        <f t="shared" si="16"/>
        <v>42643</v>
      </c>
      <c r="C43" s="64"/>
      <c r="D43" s="64"/>
      <c r="E43" s="108"/>
      <c r="F43" s="108"/>
      <c r="G43" s="98"/>
      <c r="H43" s="98"/>
      <c r="I43" s="77">
        <f t="shared" si="17"/>
      </c>
      <c r="J43" s="78">
        <f t="shared" si="18"/>
      </c>
      <c r="K43" s="77">
        <f t="shared" si="19"/>
      </c>
      <c r="L43" s="78">
        <f t="shared" si="20"/>
      </c>
      <c r="M43" s="79">
        <f t="shared" si="21"/>
      </c>
      <c r="N43" s="80">
        <f t="shared" si="22"/>
      </c>
      <c r="O43" s="70"/>
      <c r="P43" s="72">
        <f t="shared" si="10"/>
        <v>0</v>
      </c>
      <c r="Q43" s="72">
        <f t="shared" si="11"/>
        <v>1</v>
      </c>
      <c r="R43" s="113">
        <f t="shared" si="12"/>
        <v>0</v>
      </c>
      <c r="S43" s="113">
        <f t="shared" si="13"/>
        <v>0</v>
      </c>
      <c r="T43" s="113">
        <f t="shared" si="14"/>
        <v>0</v>
      </c>
      <c r="U43" s="113">
        <f t="shared" si="15"/>
        <v>0</v>
      </c>
      <c r="V43" s="72">
        <f t="shared" si="0"/>
        <v>0</v>
      </c>
      <c r="W43" s="106">
        <f t="shared" si="1"/>
        <v>0</v>
      </c>
      <c r="X43" s="106">
        <f t="shared" si="2"/>
        <v>0</v>
      </c>
      <c r="Y43" s="106">
        <f t="shared" si="3"/>
        <v>0</v>
      </c>
      <c r="Z43" s="106">
        <f t="shared" si="4"/>
        <v>0</v>
      </c>
      <c r="AA43" s="106">
        <f t="shared" si="5"/>
        <v>0</v>
      </c>
      <c r="AB43" s="106">
        <f t="shared" si="6"/>
        <v>0</v>
      </c>
      <c r="AC43" s="107">
        <f t="shared" si="7"/>
        <v>0</v>
      </c>
      <c r="AD43" s="107">
        <f t="shared" si="8"/>
        <v>0</v>
      </c>
      <c r="AE43" s="107">
        <f t="shared" si="9"/>
        <v>0</v>
      </c>
      <c r="AF43" s="9"/>
      <c r="AG43" s="29"/>
      <c r="AH43" s="30"/>
      <c r="AI43" s="158"/>
      <c r="AJ43" s="158"/>
      <c r="AK43" s="158"/>
    </row>
    <row r="44" spans="2:37" ht="21" customHeight="1">
      <c r="B44" s="18">
        <f t="shared" si="16"/>
      </c>
      <c r="C44" s="65"/>
      <c r="D44" s="65"/>
      <c r="E44" s="109"/>
      <c r="F44" s="109"/>
      <c r="G44" s="99"/>
      <c r="H44" s="99"/>
      <c r="I44" s="68">
        <f t="shared" si="17"/>
      </c>
      <c r="J44" s="66">
        <f t="shared" si="18"/>
      </c>
      <c r="K44" s="68">
        <f t="shared" si="19"/>
      </c>
      <c r="L44" s="66">
        <f t="shared" si="20"/>
      </c>
      <c r="M44" s="69">
        <f t="shared" si="21"/>
      </c>
      <c r="N44" s="67">
        <f t="shared" si="22"/>
      </c>
      <c r="O44" s="70"/>
      <c r="P44" s="72">
        <f t="shared" si="10"/>
        <v>0</v>
      </c>
      <c r="Q44" s="72">
        <f t="shared" si="11"/>
        <v>1</v>
      </c>
      <c r="R44" s="113">
        <f t="shared" si="12"/>
        <v>0</v>
      </c>
      <c r="S44" s="113">
        <f t="shared" si="13"/>
        <v>0</v>
      </c>
      <c r="T44" s="113">
        <f t="shared" si="14"/>
        <v>0</v>
      </c>
      <c r="U44" s="113">
        <f t="shared" si="15"/>
        <v>0</v>
      </c>
      <c r="V44" s="72">
        <f t="shared" si="0"/>
        <v>0</v>
      </c>
      <c r="W44" s="106">
        <f t="shared" si="1"/>
        <v>0</v>
      </c>
      <c r="X44" s="106">
        <f t="shared" si="2"/>
        <v>0</v>
      </c>
      <c r="Y44" s="106">
        <f t="shared" si="3"/>
        <v>0</v>
      </c>
      <c r="Z44" s="106">
        <f t="shared" si="4"/>
        <v>0</v>
      </c>
      <c r="AA44" s="106">
        <f t="shared" si="5"/>
        <v>0</v>
      </c>
      <c r="AB44" s="106">
        <f t="shared" si="6"/>
        <v>0</v>
      </c>
      <c r="AC44" s="107">
        <f t="shared" si="7"/>
        <v>0</v>
      </c>
      <c r="AD44" s="107">
        <f t="shared" si="8"/>
        <v>0</v>
      </c>
      <c r="AE44" s="107">
        <f t="shared" si="9"/>
        <v>0</v>
      </c>
      <c r="AF44" s="9"/>
      <c r="AG44" s="31"/>
      <c r="AH44" s="32"/>
      <c r="AI44" s="158"/>
      <c r="AJ44" s="158"/>
      <c r="AK44" s="158"/>
    </row>
    <row r="45" spans="2:37" ht="21" customHeight="1">
      <c r="B45" s="92" t="s">
        <v>33</v>
      </c>
      <c r="C45" s="93"/>
      <c r="D45" s="93"/>
      <c r="E45" s="93"/>
      <c r="F45" s="93"/>
      <c r="G45" s="93"/>
      <c r="H45" s="93"/>
      <c r="I45" s="94">
        <f aca="true" t="shared" si="23" ref="I45:N45">SUM(I14:I44)</f>
        <v>0</v>
      </c>
      <c r="J45" s="95">
        <f t="shared" si="23"/>
        <v>0</v>
      </c>
      <c r="K45" s="94">
        <f t="shared" si="23"/>
        <v>0</v>
      </c>
      <c r="L45" s="95">
        <f t="shared" si="23"/>
        <v>0</v>
      </c>
      <c r="M45" s="94">
        <f t="shared" si="23"/>
        <v>0</v>
      </c>
      <c r="N45" s="96">
        <f t="shared" si="23"/>
        <v>0</v>
      </c>
      <c r="O45" s="105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19"/>
      <c r="AG45" s="102" t="s">
        <v>32</v>
      </c>
      <c r="AH45" s="91">
        <f>SUM(AH14:AH44)</f>
        <v>0</v>
      </c>
      <c r="AI45" s="158"/>
      <c r="AJ45" s="158"/>
      <c r="AK45" s="158"/>
    </row>
    <row r="46" spans="2:37" ht="12" customHeight="1">
      <c r="B46" s="11"/>
      <c r="C46" s="12"/>
      <c r="D46" s="12"/>
      <c r="E46" s="12"/>
      <c r="F46" s="12"/>
      <c r="G46" s="12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9"/>
      <c r="AG46" s="14"/>
      <c r="AH46" s="10"/>
      <c r="AI46" s="8"/>
      <c r="AJ46" s="8"/>
      <c r="AK46" s="8"/>
    </row>
    <row r="47" spans="2:37" ht="12.75"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</row>
    <row r="48" spans="2:37" ht="12.75"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</row>
    <row r="49" spans="2:37" ht="12.75"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</row>
    <row r="50" spans="2:37" ht="12.75"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</row>
    <row r="51" spans="2:37" ht="12.75"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</row>
    <row r="52" spans="2:37" ht="12.75"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</row>
    <row r="53" spans="2:37" ht="12.75"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</row>
    <row r="54" spans="2:37" ht="12.75"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</row>
    <row r="55" spans="2:37" ht="12.75"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</row>
  </sheetData>
  <sheetProtection password="C4B6" sheet="1" objects="1" scenarios="1"/>
  <mergeCells count="31">
    <mergeCell ref="B1:AH1"/>
    <mergeCell ref="B2:AH2"/>
    <mergeCell ref="B3:AH3"/>
    <mergeCell ref="AI3:AK45"/>
    <mergeCell ref="B4:AH4"/>
    <mergeCell ref="B5:C5"/>
    <mergeCell ref="D5:M5"/>
    <mergeCell ref="N5:AH10"/>
    <mergeCell ref="B6:C6"/>
    <mergeCell ref="D6:M6"/>
    <mergeCell ref="B7:C7"/>
    <mergeCell ref="D7:M7"/>
    <mergeCell ref="B8:C8"/>
    <mergeCell ref="D8:M8"/>
    <mergeCell ref="B9:M9"/>
    <mergeCell ref="B10:C10"/>
    <mergeCell ref="D10:I10"/>
    <mergeCell ref="J10:K10"/>
    <mergeCell ref="L10:M10"/>
    <mergeCell ref="B11:AH11"/>
    <mergeCell ref="B12:B13"/>
    <mergeCell ref="C12:D12"/>
    <mergeCell ref="E12:F12"/>
    <mergeCell ref="AG12:AH13"/>
    <mergeCell ref="AL12:AL13"/>
    <mergeCell ref="AM12:AM13"/>
    <mergeCell ref="AN12:AN13"/>
    <mergeCell ref="AG14:AH14"/>
    <mergeCell ref="AL27:AN28"/>
    <mergeCell ref="AL29:AN30"/>
    <mergeCell ref="B47:AK55"/>
  </mergeCells>
  <conditionalFormatting sqref="B14:N44">
    <cfRule type="expression" priority="1" dxfId="0" stopIfTrue="1">
      <formula>OR(WEEKDAY($B14)=7,WEEKDAY($B14)=1)</formula>
    </cfRule>
  </conditionalFormatting>
  <printOptions horizontalCentered="1" verticalCentered="1"/>
  <pageMargins left="0.1968503937007874" right="0.1968503937007874" top="0.1968503937007874" bottom="0.1968503937007874" header="0.4330708661417323" footer="0.5118110236220472"/>
  <pageSetup firstPageNumber="1" useFirstPageNumber="1"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 Tober</dc:creator>
  <cp:keywords/>
  <dc:description/>
  <cp:lastModifiedBy>Jessica Polt</cp:lastModifiedBy>
  <cp:lastPrinted>2015-03-13T13:06:41Z</cp:lastPrinted>
  <dcterms:created xsi:type="dcterms:W3CDTF">2007-03-28T08:37:50Z</dcterms:created>
  <dcterms:modified xsi:type="dcterms:W3CDTF">2015-12-28T09:28:44Z</dcterms:modified>
  <cp:category/>
  <cp:version/>
  <cp:contentType/>
  <cp:contentStatus/>
</cp:coreProperties>
</file>